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G:\Cellule Environnement\Boite à outils\TdB Sensibilisation\"/>
    </mc:Choice>
  </mc:AlternateContent>
  <xr:revisionPtr revIDLastSave="0" documentId="13_ncr:1_{9F31B7E4-72E0-4C82-9866-2F41B036F989}" xr6:coauthVersionLast="47" xr6:coauthVersionMax="47" xr10:uidLastSave="{00000000-0000-0000-0000-000000000000}"/>
  <bookViews>
    <workbookView xWindow="-28920" yWindow="-120" windowWidth="29040" windowHeight="15840" tabRatio="719" firstSheet="1" activeTab="1" xr2:uid="{00000000-000D-0000-FFFF-FFFF00000000}"/>
  </bookViews>
  <sheets>
    <sheet name="Consignes" sheetId="5" r:id="rId1"/>
    <sheet name="1. Objectif" sheetId="6" r:id="rId2"/>
    <sheet name="2. Ressources" sheetId="7" r:id="rId3"/>
    <sheet name="3, Circulation de l'information" sheetId="10" r:id="rId4"/>
    <sheet name="4. Implication du personnel" sheetId="8" r:id="rId5"/>
    <sheet name="5. Répétition de l'information" sheetId="9" r:id="rId6"/>
    <sheet name="Résultats" sheetId="11" r:id="rId7"/>
  </sheets>
  <definedNames>
    <definedName name="_xlnm.Print_Area" localSheetId="1">'1. Objectif'!$A$1:$F$39</definedName>
    <definedName name="_xlnm.Print_Area" localSheetId="2">'2. Ressources'!$A$1:$G$33</definedName>
    <definedName name="_xlnm.Print_Area" localSheetId="3">'3, Circulation de l''information'!$A$1:$G$40</definedName>
    <definedName name="_xlnm.Print_Area" localSheetId="4">'4. Implication du personnel'!$A$1:$F$37</definedName>
    <definedName name="_xlnm.Print_Area" localSheetId="5">'5. Répétition de l''information'!$A$1:$F$37</definedName>
    <definedName name="_xlnm.Print_Area" localSheetId="0">Consignes!$A$1:$K$23</definedName>
    <definedName name="_xlnm.Print_Area" localSheetId="6">Résultats!$A$1:$H$50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8" l="1"/>
  <c r="C63" i="11"/>
  <c r="C58" i="11"/>
  <c r="A39" i="11"/>
  <c r="D17" i="8"/>
  <c r="E8" i="10"/>
  <c r="E9" i="10"/>
  <c r="E10" i="10"/>
  <c r="E11" i="10"/>
  <c r="E12" i="10"/>
  <c r="E13" i="10"/>
  <c r="E7" i="10"/>
  <c r="B32" i="9" l="1"/>
  <c r="B31" i="9"/>
  <c r="B29" i="9"/>
  <c r="B28" i="9"/>
  <c r="B55" i="9"/>
  <c r="B50" i="9"/>
  <c r="B54" i="9"/>
  <c r="B49" i="9"/>
  <c r="B52" i="9"/>
  <c r="B47" i="9"/>
  <c r="B53" i="9"/>
  <c r="B48" i="9"/>
  <c r="B28" i="7"/>
  <c r="B27" i="7"/>
  <c r="B47" i="7"/>
  <c r="B50" i="7"/>
  <c r="B50" i="6"/>
  <c r="B47" i="6"/>
  <c r="B27" i="6"/>
  <c r="E20" i="11"/>
  <c r="E18" i="10" l="1"/>
  <c r="E19" i="10"/>
  <c r="E20" i="10"/>
  <c r="E21" i="10"/>
  <c r="E17" i="10"/>
  <c r="E27" i="10" l="1"/>
  <c r="E23" i="10"/>
  <c r="E28" i="10"/>
  <c r="B48" i="10" s="1"/>
  <c r="B31" i="10" l="1"/>
  <c r="B47" i="10"/>
  <c r="B50" i="10"/>
  <c r="B32" i="10"/>
  <c r="B51" i="10"/>
  <c r="C83" i="11"/>
  <c r="C84" i="11"/>
  <c r="E24" i="10"/>
  <c r="C73" i="11"/>
  <c r="D18" i="9"/>
  <c r="D6" i="9"/>
  <c r="D14" i="9"/>
  <c r="D10" i="9"/>
  <c r="C86" i="11" l="1"/>
  <c r="C85" i="11"/>
  <c r="D20" i="9"/>
  <c r="D14" i="8"/>
  <c r="D27" i="8" s="1"/>
  <c r="D9" i="8"/>
  <c r="D20" i="8"/>
  <c r="D11" i="8"/>
  <c r="D10" i="8"/>
  <c r="D8" i="8"/>
  <c r="D7" i="8"/>
  <c r="D17" i="7"/>
  <c r="D14" i="7"/>
  <c r="E8" i="7"/>
  <c r="E9" i="7"/>
  <c r="E10" i="7"/>
  <c r="E11" i="7"/>
  <c r="E7" i="7"/>
  <c r="D11" i="7"/>
  <c r="D10" i="7"/>
  <c r="D9" i="7"/>
  <c r="D23" i="7" s="1"/>
  <c r="C82" i="11" s="1"/>
  <c r="D7" i="7"/>
  <c r="D8" i="7"/>
  <c r="B48" i="8" l="1"/>
  <c r="B52" i="8"/>
  <c r="D83" i="11"/>
  <c r="D21" i="9"/>
  <c r="C75" i="11"/>
  <c r="C81" i="11"/>
  <c r="D81" i="11" s="1"/>
  <c r="D28" i="8"/>
  <c r="D26" i="8"/>
  <c r="B31" i="8" s="1"/>
  <c r="D22" i="8"/>
  <c r="D21" i="7"/>
  <c r="D24" i="7"/>
  <c r="D19" i="7"/>
  <c r="A40" i="11" l="1"/>
  <c r="C64" i="11"/>
  <c r="C59" i="11"/>
  <c r="B49" i="8"/>
  <c r="B33" i="8"/>
  <c r="B53" i="8"/>
  <c r="B51" i="8"/>
  <c r="B47" i="8"/>
  <c r="B51" i="7"/>
  <c r="B48" i="7"/>
  <c r="C72" i="11"/>
  <c r="C89" i="11"/>
  <c r="D23" i="8"/>
  <c r="C74" i="11"/>
  <c r="C87" i="11"/>
  <c r="D20" i="7"/>
  <c r="C90" i="11" l="1"/>
  <c r="D87" i="11"/>
  <c r="D17" i="6"/>
  <c r="D16" i="6"/>
  <c r="D15" i="6"/>
  <c r="D10" i="6"/>
  <c r="D6" i="6"/>
  <c r="D23" i="6" s="1"/>
  <c r="C79" i="11" s="1"/>
  <c r="E39" i="11" l="1"/>
  <c r="C65" i="11"/>
  <c r="C60" i="11"/>
  <c r="D24" i="6"/>
  <c r="D19" i="6"/>
  <c r="C71" i="11" s="1"/>
  <c r="C76" i="11" s="1"/>
  <c r="C62" i="11" l="1"/>
  <c r="C57" i="11"/>
  <c r="A20" i="11"/>
  <c r="B51" i="6"/>
  <c r="B48" i="6"/>
  <c r="B28" i="6"/>
  <c r="C80" i="11"/>
  <c r="D79" i="11" s="1"/>
  <c r="D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CAPPELLIN Olivier</author>
  </authors>
  <commentList>
    <comment ref="B5" authorId="0" shapeId="0" xr:uid="{7A05910F-005F-4C7F-9F7D-FF5F6A5DCF58}">
      <text>
        <r>
          <rPr>
            <sz val="9"/>
            <color indexed="81"/>
            <rFont val="Tahoma"/>
            <charset val="1"/>
          </rPr>
          <t xml:space="preserve">Un critère d'applicabilité a été défini pour cette question afin de ne pas pénaliser les entreprises ne disposant pas d'une ou plusieurs des propositions de réponses.
La réponse "Non applicable" peut donc faire évoluer positivement la jauge afin de fournir une évaluation adaptée au contexte de l'entreprise.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CAPPELLIN Olivier</author>
  </authors>
  <commentList>
    <comment ref="D24" authorId="0" shapeId="0" xr:uid="{C294EB7F-47EF-4427-97F0-378CED2C5B41}">
      <text>
        <r>
          <rPr>
            <b/>
            <sz val="9"/>
            <color indexed="81"/>
            <rFont val="Tahoma"/>
            <family val="2"/>
          </rPr>
          <t>On ne prend pas en compte ici le score de 5 points de proposition "Autres" de la question  4.1. pour ne pas pénaliser d'office tout le monde alors que ce ne sera pas forcément complété.</t>
        </r>
        <r>
          <rPr>
            <sz val="9"/>
            <color indexed="81"/>
            <rFont val="Tahoma"/>
            <family val="2"/>
          </rPr>
          <t xml:space="preserve">
</t>
        </r>
      </text>
    </comment>
  </commentList>
</comments>
</file>

<file path=xl/sharedStrings.xml><?xml version="1.0" encoding="utf-8"?>
<sst xmlns="http://schemas.openxmlformats.org/spreadsheetml/2006/main" count="429" uniqueCount="271">
  <si>
    <t>Tableau de bord relatif à la sensibilisation du personnel à l'environnement</t>
  </si>
  <si>
    <t>La dernière feuille "Résultats" vous présente une vision globale de votre situation de sorte que vous puissiez rapidement identifier les axes à améliorer.</t>
  </si>
  <si>
    <t>La mise en œuvre d'une démarche environnementale au sein d'une entreprise implique bien souvent des changements de comportements de la part des collaborateurs. Ces changements peuvent surprendre, susciter des questions ou des incompréhensions et être difficilement acceptés par ceux qui les vivent. Ils doivent donc être accompagnés d'une communication claire et structurée afin d'impliquer toutes les personnes concernées.</t>
  </si>
  <si>
    <t>Que faire une fois le fichier complété ?</t>
  </si>
  <si>
    <t>1.1.</t>
  </si>
  <si>
    <t>(choix unique)</t>
  </si>
  <si>
    <t>Exemple : réduction de 10% des consommations électriques en 5 ans, augmentation de 20% du taux de recyclage des déchets d'ici 2030…</t>
  </si>
  <si>
    <t>Réponses</t>
  </si>
  <si>
    <t>Score</t>
  </si>
  <si>
    <t>1.2.</t>
  </si>
  <si>
    <t>Les objectifs poursuivis par les actions de sensibilisation sont-ils clairement définis et chiffrés ?</t>
  </si>
  <si>
    <t>Le contexte entourant chaque action de sensibilisation est-il présenté à chaque collaborateur ?</t>
  </si>
  <si>
    <t>Exemple : engagement de l'entreprise dans une démarche de certification environnementale, volonté de réduire l'empreinte carbone, volonté de réduire les quantités de déchets…</t>
  </si>
  <si>
    <t>1.3.</t>
  </si>
  <si>
    <t>(choix multiple)</t>
  </si>
  <si>
    <t>Rappeler les gestes à adopter</t>
  </si>
  <si>
    <t>Informer sur les résultats des actions de sensibilisation (positifs ou négatifs)</t>
  </si>
  <si>
    <t>Score obtenu</t>
  </si>
  <si>
    <t>Score restant</t>
  </si>
  <si>
    <t>Score maximal</t>
  </si>
  <si>
    <t>Objectif commun</t>
  </si>
  <si>
    <t>Objectif ciblé</t>
  </si>
  <si>
    <t>Eléments de sensibilisation</t>
  </si>
  <si>
    <t>Réponse</t>
  </si>
  <si>
    <t>Non</t>
  </si>
  <si>
    <t>Oui</t>
  </si>
  <si>
    <t>Pour définir les objectifs, pensez "SMART" !</t>
  </si>
  <si>
    <t>Texte des conseils en fonction des réponses</t>
  </si>
  <si>
    <t>oui</t>
  </si>
  <si>
    <t>non</t>
  </si>
  <si>
    <t>Bravo ! Grâce à des objectifs clairs, votre sensibilisation n'en sera que meilleure. N'hésitez pas à fixer des objectifs à court mais aussi à long terme.</t>
  </si>
  <si>
    <t>Sans cible, comment savoir où viser ? Des objectifs clairs et mesurables vous permettront d'évaluer vos efforts de sensibilisation.</t>
  </si>
  <si>
    <t>≥10</t>
  </si>
  <si>
    <t>Bravo ! En partageant un objectif, les résultats sont plus rapidement visibles. Informer sur les résultats (positifs ou négatifs) encourage le maintien des efforts.</t>
  </si>
  <si>
    <t>≥0 &amp; &lt;10</t>
  </si>
  <si>
    <t>Ensemble, on va plus loin ! Si l'objectif est commun, les efforts demandés n'en paraîtront que plus simples.</t>
  </si>
  <si>
    <t>QUELQUES CONSEILS…</t>
  </si>
  <si>
    <t>La première question à se poser lors d'une démarche de sensibilisation est : POURQUOI sensibiliser ?
Une fois la raison identifiée, celle-ci doit être connue et partagée au sein de toute l'entreprise, pas par quelques personnes uniquement.</t>
  </si>
  <si>
    <t>Options menu déroulant</t>
  </si>
  <si>
    <t>(fonction de la somme dans la case D24)</t>
  </si>
  <si>
    <t>Les moyens alloués à la sensibilisation (temps, personnes à disposition, ressources internes ou externes…) influencent fortement son efficacité. 
Les connaître permet notamment de déterminer le pouvoir d'action et la stratégie à adopter.</t>
  </si>
  <si>
    <t>1. L'OBJECTIF DE LA SENSIBILISATION</t>
  </si>
  <si>
    <t>2. LES RESSOURCES ALLOUÉES</t>
  </si>
  <si>
    <t>Les actions de sensibilisation bénéficient-elles d'un budget propre ?</t>
  </si>
  <si>
    <t>2.1.</t>
  </si>
  <si>
    <t>2.2.</t>
  </si>
  <si>
    <t>2.3.</t>
  </si>
  <si>
    <t>Applicabilité</t>
  </si>
  <si>
    <r>
      <t xml:space="preserve">Les actions de sensibilisation sont-elles facilement identifiables par un élément commun </t>
    </r>
    <r>
      <rPr>
        <sz val="12"/>
        <rFont val="Calibri"/>
        <family val="2"/>
        <scheme val="minor"/>
      </rPr>
      <t>(logo, slogan, charte graphique, mascotte…)</t>
    </r>
    <r>
      <rPr>
        <b/>
        <sz val="12"/>
        <rFont val="Calibri"/>
        <family val="2"/>
        <scheme val="minor"/>
      </rPr>
      <t xml:space="preserve"> qui y est associé ?</t>
    </r>
  </si>
  <si>
    <t>Le conseiller en environnement</t>
  </si>
  <si>
    <t>Le service interne de communication</t>
  </si>
  <si>
    <t>La direction</t>
  </si>
  <si>
    <t>D'autres personnes de l'entreprise (conseiller en prévention, RH, stagiaire…)</t>
  </si>
  <si>
    <t>Un ou des prestataires externes (agence de communication, formateur…)</t>
  </si>
  <si>
    <t>Non applicable</t>
  </si>
  <si>
    <t>Soutien du management</t>
  </si>
  <si>
    <t>Dynamique de groupe</t>
  </si>
  <si>
    <t>Une image vaut mieux que 1000 mots…</t>
  </si>
  <si>
    <t xml:space="preserve">La réflexion et la préparation sont de mise lors de la conception des messages. </t>
  </si>
  <si>
    <t>N'hésitez donc pas à solliciter les compétences de tous vos collaborateurs (en matière artistique, de communication...).</t>
  </si>
  <si>
    <t>(La direction)</t>
  </si>
  <si>
    <t>La crédibilité du projet et la mobilisation du personnel découleront du soutien affiché et constant de la direction.</t>
  </si>
  <si>
    <t>Le soutien de la direction est un principe stratégique, une condition impérative à la réussite de la démarche !</t>
  </si>
  <si>
    <r>
      <t xml:space="preserve">&gt;0 &amp; </t>
    </r>
    <r>
      <rPr>
        <sz val="11"/>
        <color theme="1"/>
        <rFont val="Calibri"/>
        <family val="2"/>
      </rPr>
      <t>≤15</t>
    </r>
  </si>
  <si>
    <t>Il est primordial que TOUS les acteurs (collaborateurs, fournisseurs, clients…) soient impliqués dès le début de la démarche afin de suciter l'adhésion.</t>
  </si>
  <si>
    <t>&gt;15</t>
  </si>
  <si>
    <t>Bravo ! L'expérience montre qu'agir en groupe favorise la pertinence des actions et donc l'adhésion des collaborateurs.</t>
  </si>
  <si>
    <t>4. L'IMPLICATION DU PERSONNEL</t>
  </si>
  <si>
    <t>Être à l'écoute, aussi bien des partisans que des détracteurs, permet de recueillir des informations très intéressantes pour améliorer la stratégie de communication. 
Il est parfois même pertinent de créer des occasions pour que les gens s'expriment.</t>
  </si>
  <si>
    <t>4.1.</t>
  </si>
  <si>
    <t>Quels canaux sont à la disposition du personnel pour faire remonter des suggestions, idées ou feed-back ?</t>
  </si>
  <si>
    <t>Des sondages ou enquêtes de terrains</t>
  </si>
  <si>
    <t>Le contact direct avec des personnes ressources (responsable environnement, membre de la Greenteam…)</t>
  </si>
  <si>
    <t>Un groupe d'échange (Greenteam...)</t>
  </si>
  <si>
    <t>Une boîte à idées (réelle ou virtuelle)</t>
  </si>
  <si>
    <t>4.2.</t>
  </si>
  <si>
    <t>Comment jugeriez-vous l'utilisation de ces canaux par le personnel ?</t>
  </si>
  <si>
    <t>4.3.</t>
  </si>
  <si>
    <t>Les propositions issues de ces canaux sont discutées :</t>
  </si>
  <si>
    <t>Les bonnes idées concrétisées font l'objet d'une mise en avant de la personne ayant fait la suggestion ?</t>
  </si>
  <si>
    <t>4.4.</t>
  </si>
  <si>
    <t>Écoute et dialogue</t>
  </si>
  <si>
    <t>Reconnaissance</t>
  </si>
  <si>
    <t>Faible (canaux méconnus)</t>
  </si>
  <si>
    <t>Modérée (à améliorer)</t>
  </si>
  <si>
    <t>Régulière mais parfois hors sujet</t>
  </si>
  <si>
    <t>Régulière et efficace</t>
  </si>
  <si>
    <t>Rarement</t>
  </si>
  <si>
    <t>Régulièrement mais aboutissent peu</t>
  </si>
  <si>
    <t>Régulièrement et se concrétisent</t>
  </si>
  <si>
    <t xml:space="preserve">Parce que deux têtes pensantes valent mieux qu'une ! </t>
  </si>
  <si>
    <t>Une Greenteam est un groupe de travail composé de personnes motivées souhaitant s'impliquer dans la démarche environnementale de l'entreprise.</t>
  </si>
  <si>
    <t>Il s'agit d'un bon moyen d'impliquer le personnel sans faire reposer toute la responsabilité d'un projet sur une seule personne.</t>
  </si>
  <si>
    <t>4.3. &amp; 4.4.</t>
  </si>
  <si>
    <t>(fonction de la somme dans la case D27)</t>
  </si>
  <si>
    <t>(fonction de la somme dans la case D26)</t>
  </si>
  <si>
    <t>Accorder plus de légitimité aux idées issues du personnel montre la volonté de changement de l'entreprise, ce qui renforce l'implication du personnel. Pensez-y !</t>
  </si>
  <si>
    <t>Bravo ! L'échange et le dialogue montrent la volonté d'intégrer tout le monde dans la démarche environnementale et renforcent l'adhésion.</t>
  </si>
  <si>
    <t>Consulter les collaborateurs peut faire émerger des idées d'action, des compétences insoupçonnées et bien d'autres éléments constructifs pour la démarche environnementale.</t>
  </si>
  <si>
    <t>5. LA RÉPÉTITION DE L'INFORMATION</t>
  </si>
  <si>
    <t xml:space="preserve">Les anciennes habitudes sont tenaces... il est donc nécessaire d'inscrire son travail de sensibilisation dans le temps. 
La répétition est un facteur important pour maintenir durablement la mobilisation de chacun des collaborateurs. </t>
  </si>
  <si>
    <t>Les événements du calendrier sont-ils pris en compte dans la diffusion des messages ?</t>
  </si>
  <si>
    <t>Exemple : utilisation rationnelle du chauffage en hiver, tri des déchets lors du Grand Nettoyage de Printemps, utilisation rationnelle de l'eau lors des Journées wallonnes de l'eau…</t>
  </si>
  <si>
    <t>5.1.</t>
  </si>
  <si>
    <t>5.2.</t>
  </si>
  <si>
    <t>Exemple : relooking des affiches, reformulation des messages…</t>
  </si>
  <si>
    <t>5.3.</t>
  </si>
  <si>
    <t>Les canaux de communication sont-ils évalués en fonction de leur efficacité et adaptés en conséquence ?</t>
  </si>
  <si>
    <t>Exemple : les emails sont-ils lus ? L'affichage est-il présent en suffisance et réalisé aux bons endroits ? …</t>
  </si>
  <si>
    <t>5.4.</t>
  </si>
  <si>
    <t>Parfois</t>
  </si>
  <si>
    <t>Régulièrement</t>
  </si>
  <si>
    <t>Systématiquement</t>
  </si>
  <si>
    <t xml:space="preserve">La sensibilisation est un processus de longue haleine qui nécessite un travail continu afin de modifier durablement les comportements et d’améliorer continuellement les résultats. </t>
  </si>
  <si>
    <t xml:space="preserve">Afin que l’action ne s’essouffle pas, il est préférable que la sensibilisation soit régulière et étalée dans le temps plutôt que qu'intense mais ponctuelle. </t>
  </si>
  <si>
    <t>Bravo ! Adapter son message en fonction des événements annuels permet d'intégrer ses actions dans une démarche plus globale.</t>
  </si>
  <si>
    <t>(si complété)</t>
  </si>
  <si>
    <t>complélé</t>
  </si>
  <si>
    <t>Une action ponctuelle tombe vite dans l'oubli. Les messages et canaux doivent donc être renouvelés afin de les inscrire dans la durée.</t>
  </si>
  <si>
    <t>Bravo ! Adapter les canaux de communication au public-cible est déterminant en sensibilisation.</t>
  </si>
  <si>
    <t>Les profils des collaborateurs étant variés, tous ne sont pas réceptifs aux mêmes canaux. Pour être efficaces, ceux-ci doivent être adaptés selon le public-cible.</t>
  </si>
  <si>
    <t>Rien ne sert de courir, il faut partir à point !</t>
  </si>
  <si>
    <t>3. LA CIRCULATION DE L'INFORMATION</t>
  </si>
  <si>
    <t>Pour sensibiliser efficacement, il convient de diffuser les messages par un vecteur approprié, à des endroits stratégiques et à des moments opportuns. 
Les supports de communication peuvent (et doivent) donc varier en fonction du public-cible.</t>
  </si>
  <si>
    <t>Quels canaux de communication existent au sein de l'entreprise pour informer le personnel ?
Et lesquels sont employés pour sensibiliser à l'environnement ?</t>
  </si>
  <si>
    <t>3.1.</t>
  </si>
  <si>
    <t xml:space="preserve">Des moyens ludiques et interactifs sont-ils également utilisés pour sensibiliser le personnel ?  </t>
  </si>
  <si>
    <t>3.2.</t>
  </si>
  <si>
    <t>Le contact direct (dialogues individuels ou par petits groupes)</t>
  </si>
  <si>
    <t>Les documents "papier" (dépliants, consignes écrites…)</t>
  </si>
  <si>
    <t>Les valves d'information et affichages (écrans...)</t>
  </si>
  <si>
    <t>Des réunions d'échange (avec la direction, toolbox meetings…)</t>
  </si>
  <si>
    <t>Les séances d'information ou de formation</t>
  </si>
  <si>
    <t>L'intranet, les emails et autres moyens digitaux (réseaux sociaux...)</t>
  </si>
  <si>
    <t>Des documents personnalisés (carte d'identité environnementale liée à la fonction…)</t>
  </si>
  <si>
    <t>Mise en situation avec des exercices pratiques</t>
  </si>
  <si>
    <t>Concours / Challenge interne</t>
  </si>
  <si>
    <t>Gamification</t>
  </si>
  <si>
    <t>Team building &amp; atelier participatif</t>
  </si>
  <si>
    <t>Existe au sein de l'entreprise</t>
  </si>
  <si>
    <t>Est employé pour la senibilisation à l'environnement</t>
  </si>
  <si>
    <t>Canaux variés</t>
  </si>
  <si>
    <t>Sensibilisation active</t>
  </si>
  <si>
    <t>(fonction de la somme dans la case E27)</t>
  </si>
  <si>
    <t>(on n'indique rien)</t>
  </si>
  <si>
    <t>Le recours à plusieurs canaux de communication est essentiel et permet de maximiser les chances que le message soit bien compris.</t>
  </si>
  <si>
    <t>3.5.</t>
  </si>
  <si>
    <t>(fonction de la somme dans la case E28)</t>
  </si>
  <si>
    <t>La sensibilisation ACTIVE à l'aide de concours, de jeux ou encore d'ateliers participatifs facilite l'assimilation du message. Il ne faut donc pas hésiter à marquer les esprits en étant original.</t>
  </si>
  <si>
    <t>Bravo ! La sensibilisation ACTIVE et ludique est idéale pour appuyer et faire perdurer le message. N'hésitez pas à faire preuve d'originalité afin de marquer encore plus les esprits.</t>
  </si>
  <si>
    <t>Connaissez-vous le NUDGING ou l'art d'inciter le changement de comportement sans l’imposer ?</t>
  </si>
  <si>
    <t xml:space="preserve">- Le nombre de calories brûlées indiqué sur chaque marche pour encourager l’utilisation de l’escalier </t>
  </si>
  <si>
    <t>Le principe réside dans le fait que beaucoup de nos choix se font automatiquement en réponse aux signaux émanant de l'environnement.</t>
  </si>
  <si>
    <t xml:space="preserve">En voici quelques exemples : </t>
  </si>
  <si>
    <t>- Les traces de pas qui mènent vers l’escalier et détournent de l’escalator</t>
  </si>
  <si>
    <t>- Les mouches dessinées dans les urinoirs</t>
  </si>
  <si>
    <t>1. L'objectif principal</t>
  </si>
  <si>
    <t>2. Les ressources allouées</t>
  </si>
  <si>
    <t>3. La circulation de l'information</t>
  </si>
  <si>
    <t>4. L'implication du personnel</t>
  </si>
  <si>
    <t>5. la répétition de l'information</t>
  </si>
  <si>
    <t>Les 5 premières feuilles abordent 5 éléments clés d'une démarche de sensibilisation :</t>
  </si>
  <si>
    <r>
      <t xml:space="preserve">Ce tableau de bord a pour objectif de </t>
    </r>
    <r>
      <rPr>
        <b/>
        <sz val="11"/>
        <color theme="1"/>
        <rFont val="Calibri"/>
        <family val="2"/>
        <scheme val="minor"/>
      </rPr>
      <t>vous aider à vous situer en matière de sensibilisation du personnel</t>
    </r>
    <r>
      <rPr>
        <sz val="11"/>
        <color theme="1"/>
        <rFont val="Calibri"/>
        <family val="2"/>
        <scheme val="minor"/>
      </rPr>
      <t xml:space="preserve">. En fonction de vos réponses, </t>
    </r>
    <r>
      <rPr>
        <b/>
        <sz val="11"/>
        <color theme="1"/>
        <rFont val="Calibri"/>
        <family val="2"/>
        <scheme val="minor"/>
      </rPr>
      <t>certaines pistes d'amélioration vous sont proposées</t>
    </r>
    <r>
      <rPr>
        <sz val="11"/>
        <color theme="1"/>
        <rFont val="Calibri"/>
        <family val="2"/>
        <scheme val="minor"/>
      </rPr>
      <t>.</t>
    </r>
  </si>
  <si>
    <r>
      <t>Chaque feuille comprend une liste de questions en lien avec le thème abordé (</t>
    </r>
    <r>
      <rPr>
        <b/>
        <sz val="11"/>
        <color rgb="FFB50E7F"/>
        <rFont val="Calibri"/>
        <family val="2"/>
        <scheme val="minor"/>
      </rPr>
      <t>encadré rose</t>
    </r>
    <r>
      <rPr>
        <sz val="11"/>
        <color theme="1"/>
        <rFont val="Calibri"/>
        <family val="2"/>
        <scheme val="minor"/>
      </rPr>
      <t>). Vous y répondez en choisissant la (les) propositions du menu déroulant (cases rose de la colonne C et parfois de la colonne D) qui correspondent le mieux à votre situation.</t>
    </r>
  </si>
  <si>
    <r>
      <t>En fonction de vos réponses, un graphique vous donne une première représentation visuelle de votre situation et du potentiel d'amélioration. Une série de conseils adaptés en fonction de vos réponses apparaissent également en-dessous (</t>
    </r>
    <r>
      <rPr>
        <b/>
        <sz val="11"/>
        <color rgb="FF3B548A"/>
        <rFont val="Calibri"/>
        <family val="2"/>
        <scheme val="minor"/>
      </rPr>
      <t>encadré bleu</t>
    </r>
    <r>
      <rPr>
        <sz val="11"/>
        <color theme="1"/>
        <rFont val="Calibri"/>
        <family val="2"/>
        <scheme val="minor"/>
      </rPr>
      <t xml:space="preserve">). </t>
    </r>
  </si>
  <si>
    <t>LA SENSIBILISATION DANS VOTRE ENTREPRISE</t>
  </si>
  <si>
    <t>TABLEAU DE BORD</t>
  </si>
  <si>
    <t>ENVIE D'ALLER PLUS LOIN ? / BESOIN D'AIDE ?</t>
  </si>
  <si>
    <t>Principes de sensibilisation</t>
  </si>
  <si>
    <t>Objectif</t>
  </si>
  <si>
    <t>Ressources</t>
  </si>
  <si>
    <t>Circulation</t>
  </si>
  <si>
    <t>Implication</t>
  </si>
  <si>
    <t>Répétition</t>
  </si>
  <si>
    <t>Moyenne globale</t>
  </si>
  <si>
    <t>Éléments de sensibilisation</t>
  </si>
  <si>
    <t>Moyenne</t>
  </si>
  <si>
    <t>Adaptation du message</t>
  </si>
  <si>
    <t>Appui du message</t>
  </si>
  <si>
    <t xml:space="preserve">Canaux variés </t>
  </si>
  <si>
    <t>Marge de progrès</t>
  </si>
  <si>
    <t>1.</t>
  </si>
  <si>
    <t>2.</t>
  </si>
  <si>
    <t>5.</t>
  </si>
  <si>
    <t>3.</t>
  </si>
  <si>
    <t>4.</t>
  </si>
  <si>
    <t>Texte des conseils en fonction des résultats des graphiques</t>
  </si>
  <si>
    <r>
      <t xml:space="preserve">&gt;25 &amp; </t>
    </r>
    <r>
      <rPr>
        <sz val="11"/>
        <color theme="1"/>
        <rFont val="Calibri"/>
        <family val="2"/>
      </rPr>
      <t>≤50</t>
    </r>
  </si>
  <si>
    <t>Graphique "Résultat global" basé sur calcul ci-dessus (moyenne globale)</t>
  </si>
  <si>
    <t>Excellent score ! N'hésitez à partagez votre expérience avec nous.</t>
  </si>
  <si>
    <t>Le bon message, c'est celui qui est diffusé au bon endroit et au bon moment !</t>
  </si>
  <si>
    <t>≤50%</t>
  </si>
  <si>
    <r>
      <t xml:space="preserve">&gt;100 &amp; </t>
    </r>
    <r>
      <rPr>
        <sz val="10"/>
        <color theme="1"/>
        <rFont val="Calibri"/>
        <family val="2"/>
      </rPr>
      <t>≤150</t>
    </r>
  </si>
  <si>
    <r>
      <t xml:space="preserve">&gt;50 &amp; </t>
    </r>
    <r>
      <rPr>
        <sz val="10"/>
        <color theme="1"/>
        <rFont val="Calibri"/>
        <family val="2"/>
      </rPr>
      <t>≤100</t>
    </r>
  </si>
  <si>
    <t>&gt;150</t>
  </si>
  <si>
    <t>La réalité de terrain liée à chaque poste de travail peut varier. Le dialogue vous permet de mieux comprendre les spécificités et contraintes associées et d'adapter la sensibilisation en conséquence.</t>
  </si>
  <si>
    <t>Bravo ! Un personnel écouté ne peut être que réceptif à la démarche environnementale.</t>
  </si>
  <si>
    <t>Plus le personnel est consulté, plus il est impliqué et motivé étant donné qu'il participe à la prise de décision.</t>
  </si>
  <si>
    <t>Accordez plus d'importance à l'écoute du personnel. Celui-ci est plein de ressources et connaît souvent les petits détails utiles du fonctionnement de l'entreprise.</t>
  </si>
  <si>
    <t>Encore un petit effort ! Contactez-nous si vous souhaitez des conseils.</t>
  </si>
  <si>
    <t>Graphique "La Diffusion des messages" (Le message est fixe)</t>
  </si>
  <si>
    <t>Graphique "Approche bottom-up"</t>
  </si>
  <si>
    <t>Graphique "Approche top-down" - 1ère phrase</t>
  </si>
  <si>
    <t>≤25%</t>
  </si>
  <si>
    <t>&gt;75</t>
  </si>
  <si>
    <t>Attention ! Un objectif clair et partagé est indispensable.</t>
  </si>
  <si>
    <t>Vous êtes sur la voie ! Contactez-nous pour des conseils adaptés.</t>
  </si>
  <si>
    <t>Bon score ! Assurez-vous que l'objectif soit connu de tous.</t>
  </si>
  <si>
    <t>Excellent ! Avec un objectif clair et partagé, la réussite est proche.</t>
  </si>
  <si>
    <t>3.A.</t>
  </si>
  <si>
    <t>3.B.</t>
  </si>
  <si>
    <t>Graphique "Approche top-down" - 2ème phrase</t>
  </si>
  <si>
    <t>L'ensemble des acteurs doit être impliqué.</t>
  </si>
  <si>
    <t>Veillez à consulter les différents membres du personnel.</t>
  </si>
  <si>
    <t>Votre score est bon !</t>
  </si>
  <si>
    <t>Bravo ! N'hésitez à nous contacter pour partager votre approche.</t>
  </si>
  <si>
    <t>Sur base des résultats de votre tableau de bord, nous pourrons vous aider à déterminer les actions pertinentes à mettre en œuvre.</t>
  </si>
  <si>
    <t>Nos services sont entièrement gratuits et confidentiels.</t>
  </si>
  <si>
    <r>
      <rPr>
        <b/>
        <sz val="11"/>
        <color rgb="FF85AC1C"/>
        <rFont val="Calibri"/>
        <family val="2"/>
        <scheme val="minor"/>
      </rPr>
      <t>La Cellule Environnement propose toute une série d'outils pratiques pour aider les entreprises dans leurs démarches environnementales, notamment en matière de sensibilisation du personnel. Ils sont disponibles gratuitement dans la rubrique "Boîte à outils" de notre site</t>
    </r>
    <r>
      <rPr>
        <b/>
        <u/>
        <sz val="11"/>
        <color rgb="FF85AC1C"/>
        <rFont val="Calibri"/>
        <family val="2"/>
        <scheme val="minor"/>
      </rPr>
      <t xml:space="preserve"> </t>
    </r>
    <r>
      <rPr>
        <b/>
        <u/>
        <sz val="11"/>
        <color theme="4"/>
        <rFont val="Calibri"/>
        <family val="2"/>
        <scheme val="minor"/>
      </rPr>
      <t>www.environnement-entreprise.be</t>
    </r>
    <r>
      <rPr>
        <b/>
        <sz val="11"/>
        <color rgb="FF85AC1C"/>
        <rFont val="Calibri"/>
        <family val="2"/>
        <scheme val="minor"/>
      </rPr>
      <t>.
Découvrez les sans tarder !</t>
    </r>
  </si>
  <si>
    <t>cellules de couleur rose</t>
  </si>
  <si>
    <t>Seules les</t>
  </si>
  <si>
    <t>nécessitent une réponse de votre part, toutes les autres sont protégées et ne peuvent être modifées.</t>
  </si>
  <si>
    <t>B27</t>
  </si>
  <si>
    <t>B28</t>
  </si>
  <si>
    <t>B29</t>
  </si>
  <si>
    <t>Formules conditionnelles Excel365 (SI.CONDITIONS) non utilisées dans version finale (ne fonctionnent pas avec versions antérieures d'Excel365)</t>
  </si>
  <si>
    <t>Formules conditionnelles "Old school" utilisées ci-dessus dans encadré bleu (fonctionnent avec toutes versions Excel)</t>
  </si>
  <si>
    <t>1.2 &amp; 1.3.</t>
  </si>
  <si>
    <t>B31</t>
  </si>
  <si>
    <t>B32</t>
  </si>
  <si>
    <t>Autre</t>
  </si>
  <si>
    <r>
      <rPr>
        <sz val="11"/>
        <color theme="1"/>
        <rFont val="Calibri"/>
      </rPr>
      <t>&gt;</t>
    </r>
    <r>
      <rPr>
        <sz val="11"/>
        <color theme="1"/>
        <rFont val="Calibri"/>
        <family val="2"/>
        <scheme val="minor"/>
      </rPr>
      <t>0 &amp; &lt;10</t>
    </r>
  </si>
  <si>
    <t>Félicitations, la reconnaissance des idées issues des collaborateurs renforce leur implication.</t>
  </si>
  <si>
    <r>
      <t>&gt;0 &amp; &lt;</t>
    </r>
    <r>
      <rPr>
        <sz val="12.1"/>
        <color theme="1"/>
        <rFont val="Calibri"/>
        <family val="2"/>
      </rPr>
      <t>8</t>
    </r>
  </si>
  <si>
    <t>≥8</t>
  </si>
  <si>
    <t>Pour certaines thématiques, il est tout à fait possible d'adapter la diffusion des messages à la période de l'année (Ex.: prévention des déchets lors de la Semaine Européenne de Réduction des Déchets).</t>
  </si>
  <si>
    <t>Changer les comportements de manière durable prend du temps, mais vous êtes sur la bonne voie !</t>
  </si>
  <si>
    <t>Consultez la fiche sur les journées thématiques disponible sur notre site environnement-entreprise.be , vous y trouverez de nombreux événements sur lesquels calquer vos actions de sensibilisation.</t>
  </si>
  <si>
    <t>Résultat Global</t>
  </si>
  <si>
    <t>Ligne 20</t>
  </si>
  <si>
    <t>Ligne 39</t>
  </si>
  <si>
    <t>Ligne 40</t>
  </si>
  <si>
    <t>Approche "top-down"</t>
  </si>
  <si>
    <t>Approche "bottom-up"</t>
  </si>
  <si>
    <t>Vous y êtes presque, plus que quelques détails à améliorer !</t>
  </si>
  <si>
    <t>La sensibilisation est essentielle. Contactez-nous pour des conseils utiles.</t>
  </si>
  <si>
    <t>&gt;50 &amp; ≤75</t>
  </si>
  <si>
    <r>
      <t xml:space="preserve">&gt;50 &amp; </t>
    </r>
    <r>
      <rPr>
        <sz val="11"/>
        <color theme="1"/>
        <rFont val="Calibri"/>
        <family val="2"/>
      </rPr>
      <t>≤75</t>
    </r>
  </si>
  <si>
    <t xml:space="preserve">Grâce à ce tableau de bord, vous avez pu identiffer les différents éléments d'une bonne sensibilisation et vous situer par rapport à ceux-ci. </t>
  </si>
  <si>
    <r>
      <t>Cet outil a été conçu sur base de notre expérience de terrain et est inspiré du contenu de notre brochure
"</t>
    </r>
    <r>
      <rPr>
        <b/>
        <sz val="11"/>
        <color rgb="FFB50E7F"/>
        <rFont val="Calibri"/>
        <family val="2"/>
        <scheme val="minor"/>
      </rPr>
      <t>La sensibilisation du personnel à l'environnement… conseils pratiques</t>
    </r>
    <r>
      <rPr>
        <sz val="11"/>
        <color theme="1"/>
        <rFont val="Calibri"/>
        <family val="2"/>
        <scheme val="minor"/>
      </rPr>
      <t xml:space="preserve">" qui est téléchargeable gratuitement sur notre site </t>
    </r>
    <r>
      <rPr>
        <b/>
        <u/>
        <sz val="11"/>
        <color theme="4"/>
        <rFont val="Calibri"/>
        <family val="2"/>
        <scheme val="minor"/>
      </rPr>
      <t>www.environnement-entreprise.be</t>
    </r>
    <r>
      <rPr>
        <sz val="11"/>
        <color theme="1"/>
        <rFont val="Calibri"/>
        <family val="2"/>
        <scheme val="minor"/>
      </rPr>
      <t xml:space="preserve"> (rubrique "Boîte à outils").</t>
    </r>
  </si>
  <si>
    <t>L'emploi de canaux variés permet de sensibiliser différents profils de personnes.</t>
  </si>
  <si>
    <t>Veillez à utiliser les différents canaux existants pour vos actions en matière d'environnement.</t>
  </si>
  <si>
    <t>&gt;5</t>
  </si>
  <si>
    <t>≤5</t>
  </si>
  <si>
    <t>Rappeler le contexte et les objectifs environnementaux de l'entreprise</t>
  </si>
  <si>
    <t>Les actions de sensibilisation et les messages sont utilisés pour :</t>
  </si>
  <si>
    <t>Quelles sont les personnes impliquées dans la sensibilisation du personnel à l'environnement ?</t>
  </si>
  <si>
    <r>
      <t>&gt;5 &amp; ≤1</t>
    </r>
    <r>
      <rPr>
        <sz val="12.1"/>
        <color theme="1"/>
        <rFont val="Calibri"/>
        <family val="2"/>
      </rPr>
      <t xml:space="preserve">5 </t>
    </r>
  </si>
  <si>
    <t>Occasionnellement</t>
  </si>
  <si>
    <t>&lt;3</t>
  </si>
  <si>
    <t>≥3</t>
  </si>
  <si>
    <t>Utilisation des canaux</t>
  </si>
  <si>
    <t>Les messages de sensibilisation sont-ils "rafraichis" pour ne pas tomber dans l'oubli ?</t>
  </si>
  <si>
    <t>Ces messages sont-ils appuyés par un contact direct (discussion, échange...) auprès des collaborateurs ?</t>
  </si>
  <si>
    <t>B33</t>
  </si>
  <si>
    <t>(fonction de la somme dans la case D28)</t>
  </si>
  <si>
    <t>Bravo ! Continuez à favoriser l'utilisation de vos différents canaux.</t>
  </si>
  <si>
    <t>Assurez-vous que les canaux sont connus de tous, bien identifiés et adaptés.</t>
  </si>
  <si>
    <t>Dernière révision du fichier : janvier 2025</t>
  </si>
  <si>
    <r>
      <t xml:space="preserve">N'hésitez pas à contacter un conseiller de la Cellule Environnement (via </t>
    </r>
    <r>
      <rPr>
        <u/>
        <sz val="11"/>
        <color theme="4"/>
        <rFont val="Calibri"/>
        <family val="2"/>
        <scheme val="minor"/>
      </rPr>
      <t>environnement@akt.be</t>
    </r>
    <r>
      <rPr>
        <sz val="11"/>
        <color theme="1"/>
        <rFont val="Calibri"/>
        <family val="2"/>
        <scheme val="minor"/>
      </rPr>
      <t xml:space="preserve">)
afin d'échanger sur les résultats obtenus. Grâce à son regard externe, le conseiller pourra vous conforter dans votre démarche de sensibilisation ou vous réorienter si besoin.  
</t>
    </r>
  </si>
  <si>
    <r>
      <t xml:space="preserve">Vous pouvez prendre rendez-vous avec l'un de nos conseillers via l'adresse </t>
    </r>
    <r>
      <rPr>
        <b/>
        <u/>
        <sz val="11"/>
        <color theme="4"/>
        <rFont val="Calibri"/>
        <family val="2"/>
        <scheme val="minor"/>
      </rPr>
      <t>environnement@akt.be</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</si>
</sst>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name val="Arial"/>
      <family val="2"/>
    </font>
    <font>
      <sz val="11"/>
      <color rgb="FFC00000"/>
      <name val="Calibri"/>
      <family val="2"/>
      <scheme val="minor"/>
    </font>
    <font>
      <b/>
      <sz val="11"/>
      <color rgb="FFC00000"/>
      <name val="Calibri"/>
      <family val="2"/>
      <scheme val="minor"/>
    </font>
    <font>
      <b/>
      <sz val="14"/>
      <color theme="1"/>
      <name val="Calibri"/>
      <family val="2"/>
      <scheme val="minor"/>
    </font>
    <font>
      <sz val="9"/>
      <color indexed="81"/>
      <name val="Tahoma"/>
      <family val="2"/>
    </font>
    <font>
      <b/>
      <sz val="9"/>
      <color indexed="81"/>
      <name val="Tahoma"/>
      <family val="2"/>
    </font>
    <font>
      <b/>
      <sz val="12"/>
      <color theme="3"/>
      <name val="Calibri"/>
      <family val="2"/>
      <scheme val="minor"/>
    </font>
    <font>
      <b/>
      <sz val="11"/>
      <name val="Calibri"/>
      <family val="2"/>
      <scheme val="minor"/>
    </font>
    <font>
      <sz val="11"/>
      <color theme="0"/>
      <name val="Calibri"/>
      <family val="2"/>
      <scheme val="minor"/>
    </font>
    <font>
      <sz val="10"/>
      <color theme="1"/>
      <name val="Calibri"/>
      <family val="2"/>
      <scheme val="minor"/>
    </font>
    <font>
      <i/>
      <sz val="11"/>
      <color theme="0" tint="-0.499984740745262"/>
      <name val="Calibri"/>
      <family val="2"/>
      <scheme val="minor"/>
    </font>
    <font>
      <b/>
      <sz val="14"/>
      <color theme="0"/>
      <name val="Calibri"/>
      <family val="2"/>
      <scheme val="minor"/>
    </font>
    <font>
      <b/>
      <sz val="12"/>
      <name val="Calibri"/>
      <family val="2"/>
      <scheme val="minor"/>
    </font>
    <font>
      <sz val="11"/>
      <color theme="1"/>
      <name val="Calibri"/>
      <family val="2"/>
    </font>
    <font>
      <b/>
      <sz val="11"/>
      <color rgb="FFB50E7F"/>
      <name val="Calibri"/>
      <family val="2"/>
      <scheme val="minor"/>
    </font>
    <font>
      <u/>
      <sz val="11"/>
      <color theme="4"/>
      <name val="Calibri"/>
      <family val="2"/>
      <scheme val="minor"/>
    </font>
    <font>
      <b/>
      <sz val="12"/>
      <color theme="3" tint="-0.249977111117893"/>
      <name val="Calibri"/>
      <family val="2"/>
      <scheme val="minor"/>
    </font>
    <font>
      <sz val="12"/>
      <name val="Calibri"/>
      <family val="2"/>
      <scheme val="minor"/>
    </font>
    <font>
      <sz val="9"/>
      <color indexed="81"/>
      <name val="Tahoma"/>
      <charset val="1"/>
    </font>
    <font>
      <b/>
      <sz val="12"/>
      <color rgb="FF3B548A"/>
      <name val="Calibri"/>
      <family val="2"/>
      <scheme val="minor"/>
    </font>
    <font>
      <sz val="11"/>
      <color rgb="FF3B548A"/>
      <name val="Calibri"/>
      <family val="2"/>
      <scheme val="minor"/>
    </font>
    <font>
      <sz val="12.1"/>
      <color theme="1"/>
      <name val="Calibri"/>
      <family val="2"/>
    </font>
    <font>
      <sz val="11"/>
      <color theme="1"/>
      <name val="Calibri"/>
    </font>
    <font>
      <sz val="11"/>
      <color theme="1"/>
      <name val="Calibri"/>
      <scheme val="minor"/>
    </font>
    <font>
      <b/>
      <sz val="9"/>
      <color theme="1"/>
      <name val="Calibri"/>
      <family val="2"/>
      <scheme val="minor"/>
    </font>
    <font>
      <b/>
      <sz val="9"/>
      <name val="Calibri"/>
      <family val="2"/>
      <scheme val="minor"/>
    </font>
    <font>
      <b/>
      <sz val="11"/>
      <color rgb="FF3B548A"/>
      <name val="Calibri"/>
      <family val="2"/>
      <scheme val="minor"/>
    </font>
    <font>
      <b/>
      <u/>
      <sz val="11"/>
      <color theme="4"/>
      <name val="Calibri"/>
      <family val="2"/>
      <scheme val="minor"/>
    </font>
    <font>
      <sz val="10"/>
      <color theme="1"/>
      <name val="Calibri"/>
      <family val="2"/>
    </font>
    <font>
      <b/>
      <sz val="11"/>
      <color rgb="FF85AC1C"/>
      <name val="Calibri"/>
      <family val="2"/>
      <scheme val="minor"/>
    </font>
    <font>
      <b/>
      <u/>
      <sz val="11"/>
      <color rgb="FF85AC1C"/>
      <name val="Calibri"/>
      <family val="2"/>
      <scheme val="minor"/>
    </font>
    <font>
      <b/>
      <sz val="16"/>
      <color theme="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E8EE"/>
        <bgColor indexed="64"/>
      </patternFill>
    </fill>
    <fill>
      <patternFill patternType="solid">
        <fgColor rgb="FFB50E7F"/>
        <bgColor indexed="64"/>
      </patternFill>
    </fill>
    <fill>
      <patternFill patternType="solid">
        <fgColor rgb="FF3B548A"/>
        <bgColor indexed="64"/>
      </patternFill>
    </fill>
    <fill>
      <patternFill patternType="solid">
        <fgColor rgb="FFEAEAEA"/>
        <bgColor indexed="64"/>
      </patternFill>
    </fill>
    <fill>
      <patternFill patternType="solid">
        <fgColor rgb="FF85AC1C"/>
        <bgColor indexed="64"/>
      </patternFill>
    </fill>
    <fill>
      <patternFill patternType="solid">
        <fgColor theme="6"/>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79998168889431442"/>
        <bgColor indexed="64"/>
      </patternFill>
    </fill>
  </fills>
  <borders count="5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B50E7F"/>
      </left>
      <right/>
      <top style="medium">
        <color rgb="FFB50E7F"/>
      </top>
      <bottom/>
      <diagonal/>
    </border>
    <border>
      <left/>
      <right/>
      <top style="medium">
        <color rgb="FFB50E7F"/>
      </top>
      <bottom/>
      <diagonal/>
    </border>
    <border>
      <left style="medium">
        <color rgb="FFB50E7F"/>
      </left>
      <right/>
      <top/>
      <bottom/>
      <diagonal/>
    </border>
    <border>
      <left style="medium">
        <color rgb="FFB50E7F"/>
      </left>
      <right/>
      <top/>
      <bottom style="medium">
        <color rgb="FFB50E7F"/>
      </bottom>
      <diagonal/>
    </border>
    <border>
      <left/>
      <right/>
      <top/>
      <bottom style="medium">
        <color rgb="FFB50E7F"/>
      </bottom>
      <diagonal/>
    </border>
    <border>
      <left/>
      <right style="medium">
        <color rgb="FFB50E7F"/>
      </right>
      <top style="medium">
        <color rgb="FFB50E7F"/>
      </top>
      <bottom/>
      <diagonal/>
    </border>
    <border>
      <left/>
      <right style="medium">
        <color rgb="FFB50E7F"/>
      </right>
      <top/>
      <bottom/>
      <diagonal/>
    </border>
    <border>
      <left/>
      <right style="medium">
        <color rgb="FFB50E7F"/>
      </right>
      <top/>
      <bottom style="medium">
        <color rgb="FFB50E7F"/>
      </bottom>
      <diagonal/>
    </border>
    <border>
      <left style="medium">
        <color rgb="FFB50E7F"/>
      </left>
      <right style="medium">
        <color rgb="FFB50E7F"/>
      </right>
      <top/>
      <bottom/>
      <diagonal/>
    </border>
    <border>
      <left style="medium">
        <color rgb="FFB50E7F"/>
      </left>
      <right style="medium">
        <color rgb="FFB50E7F"/>
      </right>
      <top style="medium">
        <color rgb="FFCC0099"/>
      </top>
      <bottom/>
      <diagonal/>
    </border>
    <border>
      <left style="medium">
        <color rgb="FFB50E7F"/>
      </left>
      <right style="medium">
        <color rgb="FFB50E7F"/>
      </right>
      <top/>
      <bottom style="medium">
        <color rgb="FFB50E7F"/>
      </bottom>
      <diagonal/>
    </border>
    <border>
      <left style="medium">
        <color rgb="FF3B548A"/>
      </left>
      <right/>
      <top style="medium">
        <color rgb="FF3B548A"/>
      </top>
      <bottom/>
      <diagonal/>
    </border>
    <border>
      <left/>
      <right/>
      <top style="medium">
        <color rgb="FF3B548A"/>
      </top>
      <bottom/>
      <diagonal/>
    </border>
    <border>
      <left/>
      <right style="medium">
        <color rgb="FF3B548A"/>
      </right>
      <top style="medium">
        <color rgb="FF3B548A"/>
      </top>
      <bottom/>
      <diagonal/>
    </border>
    <border>
      <left style="medium">
        <color rgb="FF3B548A"/>
      </left>
      <right/>
      <top/>
      <bottom/>
      <diagonal/>
    </border>
    <border>
      <left/>
      <right style="medium">
        <color rgb="FF3B548A"/>
      </right>
      <top/>
      <bottom/>
      <diagonal/>
    </border>
    <border>
      <left style="medium">
        <color rgb="FF3B548A"/>
      </left>
      <right/>
      <top/>
      <bottom style="medium">
        <color rgb="FF3B548A"/>
      </bottom>
      <diagonal/>
    </border>
    <border>
      <left/>
      <right/>
      <top/>
      <bottom style="medium">
        <color rgb="FF3B548A"/>
      </bottom>
      <diagonal/>
    </border>
    <border>
      <left/>
      <right style="medium">
        <color rgb="FF3B548A"/>
      </right>
      <top/>
      <bottom style="medium">
        <color rgb="FF3B548A"/>
      </bottom>
      <diagonal/>
    </border>
    <border>
      <left style="medium">
        <color rgb="FFB50E7F"/>
      </left>
      <right/>
      <top/>
      <bottom style="medium">
        <color rgb="FFCC0099"/>
      </bottom>
      <diagonal/>
    </border>
    <border>
      <left/>
      <right style="medium">
        <color rgb="FFB50E7F"/>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medium">
        <color rgb="FFB50E7F"/>
      </right>
      <top style="thin">
        <color theme="0"/>
      </top>
      <bottom style="thin">
        <color theme="0"/>
      </bottom>
      <diagonal/>
    </border>
    <border>
      <left style="medium">
        <color rgb="FF85AC1C"/>
      </left>
      <right/>
      <top style="medium">
        <color rgb="FF85AC1C"/>
      </top>
      <bottom/>
      <diagonal/>
    </border>
    <border>
      <left/>
      <right/>
      <top style="medium">
        <color rgb="FF85AC1C"/>
      </top>
      <bottom/>
      <diagonal/>
    </border>
    <border>
      <left/>
      <right style="medium">
        <color rgb="FF85AC1C"/>
      </right>
      <top style="medium">
        <color rgb="FF85AC1C"/>
      </top>
      <bottom/>
      <diagonal/>
    </border>
    <border>
      <left style="medium">
        <color rgb="FF85AC1C"/>
      </left>
      <right/>
      <top/>
      <bottom/>
      <diagonal/>
    </border>
    <border>
      <left/>
      <right style="medium">
        <color rgb="FF85AC1C"/>
      </right>
      <top/>
      <bottom/>
      <diagonal/>
    </border>
    <border>
      <left style="medium">
        <color rgb="FF85AC1C"/>
      </left>
      <right/>
      <top/>
      <bottom style="medium">
        <color rgb="FF85AC1C"/>
      </bottom>
      <diagonal/>
    </border>
    <border>
      <left/>
      <right/>
      <top/>
      <bottom style="medium">
        <color rgb="FF85AC1C"/>
      </bottom>
      <diagonal/>
    </border>
    <border>
      <left/>
      <right style="medium">
        <color rgb="FF85AC1C"/>
      </right>
      <top/>
      <bottom style="medium">
        <color rgb="FF85AC1C"/>
      </bottom>
      <diagonal/>
    </border>
    <border>
      <left/>
      <right/>
      <top style="thin">
        <color indexed="64"/>
      </top>
      <bottom style="thin">
        <color indexed="64"/>
      </bottom>
      <diagonal/>
    </border>
    <border>
      <left/>
      <right/>
      <top style="thin">
        <color rgb="FF3B548A"/>
      </top>
      <bottom/>
      <diagonal/>
    </border>
    <border>
      <left style="medium">
        <color rgb="FF3B548A"/>
      </left>
      <right/>
      <top/>
      <bottom style="thin">
        <color rgb="FF3B548A"/>
      </bottom>
      <diagonal/>
    </border>
    <border>
      <left/>
      <right style="medium">
        <color rgb="FF3B548A"/>
      </right>
      <top style="thin">
        <color rgb="FF3B548A"/>
      </top>
      <bottom/>
      <diagonal/>
    </border>
    <border>
      <left style="thin">
        <color rgb="FF3B548A"/>
      </left>
      <right/>
      <top style="medium">
        <color rgb="FF3B548A"/>
      </top>
      <bottom/>
      <diagonal/>
    </border>
    <border>
      <left style="thin">
        <color rgb="FF3B548A"/>
      </left>
      <right/>
      <top/>
      <bottom/>
      <diagonal/>
    </border>
    <border>
      <left style="thin">
        <color rgb="FF3B548A"/>
      </left>
      <right/>
      <top/>
      <bottom style="thin">
        <color rgb="FF3B548A"/>
      </bottom>
      <diagonal/>
    </border>
    <border>
      <left/>
      <right style="thin">
        <color rgb="FF3B548A"/>
      </right>
      <top style="thin">
        <color rgb="FF3B548A"/>
      </top>
      <bottom/>
      <diagonal/>
    </border>
    <border>
      <left/>
      <right style="thin">
        <color rgb="FF3B548A"/>
      </right>
      <top/>
      <bottom/>
      <diagonal/>
    </border>
    <border>
      <left/>
      <right style="thin">
        <color rgb="FF3B548A"/>
      </right>
      <top/>
      <bottom style="medium">
        <color rgb="FF3B548A"/>
      </bottom>
      <diagonal/>
    </border>
  </borders>
  <cellStyleXfs count="3">
    <xf numFmtId="0" fontId="0" fillId="0" borderId="0"/>
    <xf numFmtId="0" fontId="3" fillId="0" borderId="0"/>
    <xf numFmtId="0" fontId="4" fillId="0" borderId="0"/>
  </cellStyleXfs>
  <cellXfs count="216">
    <xf numFmtId="0" fontId="0" fillId="0" borderId="0" xfId="0"/>
    <xf numFmtId="0" fontId="0" fillId="4" borderId="9" xfId="0" applyFill="1" applyBorder="1" applyProtection="1">
      <protection hidden="1"/>
    </xf>
    <xf numFmtId="0" fontId="0" fillId="0" borderId="0" xfId="0" applyProtection="1">
      <protection hidden="1"/>
    </xf>
    <xf numFmtId="0" fontId="0" fillId="4" borderId="12" xfId="0" applyFill="1" applyBorder="1" applyProtection="1">
      <protection hidden="1"/>
    </xf>
    <xf numFmtId="0" fontId="0" fillId="0" borderId="11" xfId="0" applyBorder="1" applyProtection="1">
      <protection hidden="1"/>
    </xf>
    <xf numFmtId="0" fontId="2" fillId="0" borderId="15" xfId="0" applyFont="1" applyBorder="1" applyAlignment="1" applyProtection="1">
      <alignment horizontal="center"/>
      <protection hidden="1"/>
    </xf>
    <xf numFmtId="0" fontId="0" fillId="0" borderId="11" xfId="0" applyBorder="1" applyAlignment="1" applyProtection="1">
      <alignment horizontal="center"/>
      <protection hidden="1"/>
    </xf>
    <xf numFmtId="0" fontId="0" fillId="2" borderId="11" xfId="0" applyFill="1" applyBorder="1" applyProtection="1">
      <protection hidden="1"/>
    </xf>
    <xf numFmtId="0" fontId="0" fillId="2" borderId="15" xfId="0" applyFill="1" applyBorder="1" applyProtection="1">
      <protection hidden="1"/>
    </xf>
    <xf numFmtId="0" fontId="2" fillId="3" borderId="11" xfId="0" applyFont="1" applyFill="1" applyBorder="1" applyAlignment="1" applyProtection="1">
      <alignment horizontal="center"/>
      <protection hidden="1"/>
    </xf>
    <xf numFmtId="0" fontId="16" fillId="6" borderId="11" xfId="0" applyFont="1" applyFill="1" applyBorder="1" applyAlignment="1" applyProtection="1">
      <alignment horizontal="right"/>
      <protection hidden="1"/>
    </xf>
    <xf numFmtId="0" fontId="16" fillId="6" borderId="0" xfId="0" applyFont="1" applyFill="1" applyProtection="1">
      <protection hidden="1"/>
    </xf>
    <xf numFmtId="0" fontId="2" fillId="6" borderId="15" xfId="0" applyFont="1" applyFill="1" applyBorder="1" applyAlignment="1" applyProtection="1">
      <alignment horizontal="center"/>
      <protection hidden="1"/>
    </xf>
    <xf numFmtId="0" fontId="13" fillId="0" borderId="0" xfId="0" applyFont="1" applyProtection="1">
      <protection hidden="1"/>
    </xf>
    <xf numFmtId="0" fontId="1" fillId="6" borderId="15" xfId="0" applyFont="1" applyFill="1" applyBorder="1" applyAlignment="1" applyProtection="1">
      <alignment horizontal="center"/>
      <protection hidden="1"/>
    </xf>
    <xf numFmtId="0" fontId="11" fillId="0" borderId="0" xfId="0" applyFont="1" applyAlignment="1" applyProtection="1">
      <alignment horizontal="left" indent="3"/>
      <protection hidden="1"/>
    </xf>
    <xf numFmtId="0" fontId="0" fillId="3" borderId="11" xfId="0" applyFill="1" applyBorder="1" applyAlignment="1" applyProtection="1">
      <alignment horizontal="center"/>
      <protection hidden="1"/>
    </xf>
    <xf numFmtId="0" fontId="16" fillId="6" borderId="0" xfId="0" applyFont="1" applyFill="1" applyAlignment="1" applyProtection="1">
      <alignment wrapText="1"/>
      <protection hidden="1"/>
    </xf>
    <xf numFmtId="0" fontId="0" fillId="0" borderId="12" xfId="0" applyBorder="1" applyProtection="1">
      <protection hidden="1"/>
    </xf>
    <xf numFmtId="0" fontId="0" fillId="0" borderId="13" xfId="0" applyBorder="1" applyAlignment="1" applyProtection="1">
      <alignment horizontal="left"/>
      <protection hidden="1"/>
    </xf>
    <xf numFmtId="0" fontId="2" fillId="0" borderId="16" xfId="0" applyFont="1" applyBorder="1" applyAlignment="1" applyProtection="1">
      <alignment horizontal="center"/>
      <protection hidden="1"/>
    </xf>
    <xf numFmtId="0" fontId="0" fillId="0" borderId="28" xfId="0" applyBorder="1" applyAlignment="1" applyProtection="1">
      <alignment horizontal="center"/>
      <protection hidden="1"/>
    </xf>
    <xf numFmtId="0" fontId="0" fillId="2" borderId="12" xfId="0" applyFill="1" applyBorder="1" applyProtection="1">
      <protection hidden="1"/>
    </xf>
    <xf numFmtId="0" fontId="0" fillId="2" borderId="16" xfId="0" applyFill="1" applyBorder="1" applyProtection="1">
      <protection hidden="1"/>
    </xf>
    <xf numFmtId="0" fontId="2" fillId="0" borderId="0" xfId="0" applyFont="1" applyAlignment="1" applyProtection="1">
      <alignment horizontal="right"/>
      <protection hidden="1"/>
    </xf>
    <xf numFmtId="0" fontId="2" fillId="0" borderId="18" xfId="0" applyFont="1" applyBorder="1" applyAlignment="1" applyProtection="1">
      <alignment horizontal="center"/>
      <protection hidden="1"/>
    </xf>
    <xf numFmtId="10" fontId="0" fillId="0" borderId="0" xfId="0" applyNumberFormat="1" applyProtection="1">
      <protection hidden="1"/>
    </xf>
    <xf numFmtId="0" fontId="0" fillId="0" borderId="0" xfId="0" applyAlignment="1" applyProtection="1">
      <alignment horizontal="right"/>
      <protection hidden="1"/>
    </xf>
    <xf numFmtId="0" fontId="0" fillId="0" borderId="15" xfId="0" applyBorder="1" applyAlignment="1" applyProtection="1">
      <alignment horizontal="center"/>
      <protection hidden="1"/>
    </xf>
    <xf numFmtId="0" fontId="0" fillId="0" borderId="17" xfId="0" applyBorder="1" applyAlignment="1" applyProtection="1">
      <alignment horizontal="center"/>
      <protection hidden="1"/>
    </xf>
    <xf numFmtId="0" fontId="2" fillId="0" borderId="17" xfId="0" applyFont="1" applyBorder="1" applyAlignment="1" applyProtection="1">
      <alignment horizontal="center"/>
      <protection hidden="1"/>
    </xf>
    <xf numFmtId="0" fontId="0" fillId="0" borderId="13" xfId="0" applyBorder="1" applyAlignment="1" applyProtection="1">
      <alignment horizontal="right"/>
      <protection hidden="1"/>
    </xf>
    <xf numFmtId="0" fontId="0" fillId="0" borderId="16"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0" xfId="0" applyAlignment="1" applyProtection="1">
      <alignment horizontal="center"/>
      <protection hidden="1"/>
    </xf>
    <xf numFmtId="0" fontId="15" fillId="5" borderId="20" xfId="0" applyFont="1" applyFill="1" applyBorder="1" applyProtection="1">
      <protection hidden="1"/>
    </xf>
    <xf numFmtId="0" fontId="15" fillId="5" borderId="21" xfId="0" applyFont="1" applyFill="1" applyBorder="1" applyProtection="1">
      <protection hidden="1"/>
    </xf>
    <xf numFmtId="0" fontId="15" fillId="5" borderId="22" xfId="0" applyFont="1" applyFill="1" applyBorder="1" applyProtection="1">
      <protection hidden="1"/>
    </xf>
    <xf numFmtId="0" fontId="0" fillId="2" borderId="23" xfId="0" applyFill="1" applyBorder="1" applyProtection="1">
      <protection hidden="1"/>
    </xf>
    <xf numFmtId="0" fontId="0" fillId="2" borderId="0" xfId="0" applyFill="1" applyProtection="1">
      <protection hidden="1"/>
    </xf>
    <xf numFmtId="0" fontId="0" fillId="2" borderId="24" xfId="0" applyFill="1" applyBorder="1" applyProtection="1">
      <protection hidden="1"/>
    </xf>
    <xf numFmtId="0" fontId="23" fillId="2" borderId="0" xfId="0" applyFont="1" applyFill="1" applyAlignment="1" applyProtection="1">
      <alignment horizontal="left" vertical="center"/>
      <protection hidden="1"/>
    </xf>
    <xf numFmtId="0" fontId="20" fillId="2" borderId="0" xfId="0" applyFont="1" applyFill="1" applyAlignment="1" applyProtection="1">
      <alignment vertical="center"/>
      <protection hidden="1"/>
    </xf>
    <xf numFmtId="0" fontId="20" fillId="2" borderId="24" xfId="0" applyFont="1" applyFill="1" applyBorder="1" applyAlignment="1" applyProtection="1">
      <alignment vertical="center"/>
      <protection hidden="1"/>
    </xf>
    <xf numFmtId="0" fontId="24" fillId="2" borderId="0" xfId="0" applyFont="1" applyFill="1" applyProtection="1">
      <protection hidden="1"/>
    </xf>
    <xf numFmtId="0" fontId="0" fillId="2" borderId="25" xfId="0" applyFill="1" applyBorder="1" applyProtection="1">
      <protection hidden="1"/>
    </xf>
    <xf numFmtId="0" fontId="0" fillId="2" borderId="26" xfId="0" applyFill="1" applyBorder="1" applyProtection="1">
      <protection hidden="1"/>
    </xf>
    <xf numFmtId="0" fontId="0" fillId="2" borderId="26" xfId="0" applyFill="1" applyBorder="1" applyAlignment="1" applyProtection="1">
      <alignment horizontal="center"/>
      <protection hidden="1"/>
    </xf>
    <xf numFmtId="0" fontId="0" fillId="2" borderId="27" xfId="0" applyFill="1" applyBorder="1" applyProtection="1">
      <protection hidden="1"/>
    </xf>
    <xf numFmtId="0" fontId="0" fillId="0" borderId="0" xfId="0" quotePrefix="1" applyProtection="1">
      <protection hidden="1"/>
    </xf>
    <xf numFmtId="0" fontId="2" fillId="0" borderId="0" xfId="0" applyFont="1" applyProtection="1">
      <protection hidden="1"/>
    </xf>
    <xf numFmtId="0" fontId="0" fillId="0" borderId="0" xfId="0" applyAlignment="1" applyProtection="1">
      <alignment horizontal="right" vertical="top"/>
      <protection hidden="1"/>
    </xf>
    <xf numFmtId="0" fontId="17" fillId="0" borderId="0" xfId="0" applyFont="1" applyAlignment="1" applyProtection="1">
      <alignment horizontal="right"/>
      <protection hidden="1"/>
    </xf>
    <xf numFmtId="0" fontId="1" fillId="4" borderId="15" xfId="0" applyFont="1" applyFill="1" applyBorder="1" applyAlignment="1" applyProtection="1">
      <alignment horizontal="center"/>
      <protection locked="0" hidden="1"/>
    </xf>
    <xf numFmtId="0" fontId="27" fillId="0" borderId="0" xfId="0" applyFont="1" applyAlignment="1" applyProtection="1">
      <alignment horizontal="right"/>
      <protection hidden="1"/>
    </xf>
    <xf numFmtId="0" fontId="26" fillId="0" borderId="0" xfId="0" applyFont="1" applyAlignment="1" applyProtection="1">
      <alignment horizontal="right"/>
      <protection hidden="1"/>
    </xf>
    <xf numFmtId="0" fontId="0" fillId="0" borderId="0" xfId="0" applyAlignment="1" applyProtection="1">
      <alignment horizontal="left" vertical="center"/>
      <protection hidden="1"/>
    </xf>
    <xf numFmtId="0" fontId="14" fillId="0" borderId="0" xfId="0" applyFont="1" applyAlignment="1" applyProtection="1">
      <alignment wrapText="1"/>
      <protection hidden="1"/>
    </xf>
    <xf numFmtId="0" fontId="24" fillId="2" borderId="0" xfId="0" applyFont="1" applyFill="1" applyAlignment="1" applyProtection="1">
      <alignment horizontal="center"/>
      <protection hidden="1"/>
    </xf>
    <xf numFmtId="0" fontId="24" fillId="2" borderId="24" xfId="0" applyFont="1" applyFill="1" applyBorder="1" applyProtection="1">
      <protection hidden="1"/>
    </xf>
    <xf numFmtId="0" fontId="23" fillId="2" borderId="0" xfId="0" applyFont="1" applyFill="1" applyProtection="1">
      <protection hidden="1"/>
    </xf>
    <xf numFmtId="0" fontId="1" fillId="4" borderId="29" xfId="0" applyFont="1" applyFill="1" applyBorder="1" applyAlignment="1" applyProtection="1">
      <alignment horizontal="center"/>
      <protection locked="0" hidden="1"/>
    </xf>
    <xf numFmtId="0" fontId="1" fillId="4" borderId="32" xfId="0" applyFont="1" applyFill="1" applyBorder="1" applyAlignment="1" applyProtection="1">
      <alignment horizontal="center"/>
      <protection locked="0" hidden="1"/>
    </xf>
    <xf numFmtId="0" fontId="16" fillId="6" borderId="11" xfId="0" applyFont="1" applyFill="1" applyBorder="1" applyAlignment="1" applyProtection="1">
      <alignment horizontal="right" vertical="top"/>
      <protection hidden="1"/>
    </xf>
    <xf numFmtId="0" fontId="13" fillId="0" borderId="0" xfId="0" applyFont="1" applyAlignment="1" applyProtection="1">
      <alignment vertical="top"/>
      <protection hidden="1"/>
    </xf>
    <xf numFmtId="0" fontId="28" fillId="6" borderId="0" xfId="0" applyFont="1" applyFill="1" applyAlignment="1" applyProtection="1">
      <alignment horizontal="center" wrapText="1"/>
      <protection hidden="1"/>
    </xf>
    <xf numFmtId="0" fontId="29" fillId="6" borderId="15" xfId="0" applyFont="1" applyFill="1" applyBorder="1" applyAlignment="1" applyProtection="1">
      <alignment horizontal="center" wrapText="1"/>
      <protection hidden="1"/>
    </xf>
    <xf numFmtId="0" fontId="13" fillId="6" borderId="0" xfId="0" applyFont="1" applyFill="1" applyProtection="1">
      <protection hidden="1"/>
    </xf>
    <xf numFmtId="0" fontId="24" fillId="2" borderId="0" xfId="0" quotePrefix="1" applyFont="1" applyFill="1" applyAlignment="1" applyProtection="1">
      <alignment horizontal="left" indent="1"/>
      <protection hidden="1"/>
    </xf>
    <xf numFmtId="0" fontId="17" fillId="0" borderId="0" xfId="0" applyFont="1" applyAlignment="1" applyProtection="1">
      <alignment horizontal="right" vertical="top"/>
      <protection hidden="1"/>
    </xf>
    <xf numFmtId="0" fontId="1" fillId="4" borderId="30" xfId="0" applyFont="1" applyFill="1" applyBorder="1" applyAlignment="1" applyProtection="1">
      <alignment horizontal="left" indent="3"/>
      <protection locked="0" hidden="1"/>
    </xf>
    <xf numFmtId="0" fontId="1" fillId="4" borderId="31" xfId="0" applyFont="1" applyFill="1" applyBorder="1" applyAlignment="1" applyProtection="1">
      <alignment horizontal="left" indent="3"/>
      <protection locked="0" hidden="1"/>
    </xf>
    <xf numFmtId="0" fontId="13" fillId="0" borderId="0" xfId="0" applyFont="1" applyAlignment="1" applyProtection="1">
      <alignment horizontal="right" vertical="top"/>
      <protection hidden="1"/>
    </xf>
    <xf numFmtId="0" fontId="0" fillId="5" borderId="20" xfId="0" applyFill="1" applyBorder="1" applyProtection="1">
      <protection hidden="1"/>
    </xf>
    <xf numFmtId="0" fontId="0" fillId="5" borderId="25" xfId="0" applyFill="1" applyBorder="1" applyProtection="1">
      <protection hidden="1"/>
    </xf>
    <xf numFmtId="0" fontId="15" fillId="7" borderId="33" xfId="0" applyFont="1" applyFill="1" applyBorder="1" applyProtection="1">
      <protection hidden="1"/>
    </xf>
    <xf numFmtId="0" fontId="15" fillId="7" borderId="34" xfId="0" applyFont="1" applyFill="1" applyBorder="1" applyProtection="1">
      <protection hidden="1"/>
    </xf>
    <xf numFmtId="0" fontId="15" fillId="7" borderId="35" xfId="0" applyFont="1" applyFill="1" applyBorder="1" applyProtection="1">
      <protection hidden="1"/>
    </xf>
    <xf numFmtId="0" fontId="0" fillId="2" borderId="37" xfId="0" applyFill="1" applyBorder="1" applyProtection="1">
      <protection hidden="1"/>
    </xf>
    <xf numFmtId="0" fontId="0" fillId="2" borderId="38" xfId="0" applyFill="1" applyBorder="1" applyProtection="1">
      <protection hidden="1"/>
    </xf>
    <xf numFmtId="0" fontId="0" fillId="2" borderId="39" xfId="0" applyFill="1" applyBorder="1" applyProtection="1">
      <protection hidden="1"/>
    </xf>
    <xf numFmtId="0" fontId="0" fillId="2" borderId="40" xfId="0" applyFill="1" applyBorder="1" applyProtection="1">
      <protection hidden="1"/>
    </xf>
    <xf numFmtId="164" fontId="0" fillId="0" borderId="0" xfId="0" applyNumberFormat="1" applyAlignment="1" applyProtection="1">
      <alignment horizontal="center"/>
      <protection hidden="1"/>
    </xf>
    <xf numFmtId="0" fontId="0" fillId="0" borderId="0" xfId="0" quotePrefix="1" applyAlignment="1" applyProtection="1">
      <alignment horizontal="right"/>
      <protection hidden="1"/>
    </xf>
    <xf numFmtId="0" fontId="0" fillId="0" borderId="1" xfId="0" quotePrefix="1" applyBorder="1" applyAlignment="1" applyProtection="1">
      <alignment horizontal="right"/>
      <protection hidden="1"/>
    </xf>
    <xf numFmtId="0" fontId="0" fillId="0" borderId="1" xfId="0" applyBorder="1" applyProtection="1">
      <protection hidden="1"/>
    </xf>
    <xf numFmtId="164" fontId="0" fillId="0" borderId="1" xfId="0" applyNumberFormat="1" applyBorder="1" applyAlignment="1" applyProtection="1">
      <alignment horizontal="center"/>
      <protection hidden="1"/>
    </xf>
    <xf numFmtId="0" fontId="0" fillId="0" borderId="3" xfId="0" quotePrefix="1" applyBorder="1" applyAlignment="1" applyProtection="1">
      <alignment horizontal="right"/>
      <protection hidden="1"/>
    </xf>
    <xf numFmtId="0" fontId="0" fillId="0" borderId="3" xfId="0" applyBorder="1" applyProtection="1">
      <protection hidden="1"/>
    </xf>
    <xf numFmtId="164" fontId="0" fillId="0" borderId="3" xfId="0" applyNumberFormat="1" applyBorder="1" applyAlignment="1" applyProtection="1">
      <alignment horizontal="center"/>
      <protection hidden="1"/>
    </xf>
    <xf numFmtId="0" fontId="0" fillId="0" borderId="41" xfId="0" applyBorder="1" applyAlignment="1" applyProtection="1">
      <alignment horizontal="right"/>
      <protection hidden="1"/>
    </xf>
    <xf numFmtId="0" fontId="0" fillId="0" borderId="41" xfId="0" applyBorder="1" applyProtection="1">
      <protection hidden="1"/>
    </xf>
    <xf numFmtId="164" fontId="0" fillId="0" borderId="41" xfId="0" applyNumberFormat="1" applyBorder="1" applyAlignment="1" applyProtection="1">
      <alignment horizontal="center"/>
      <protection hidden="1"/>
    </xf>
    <xf numFmtId="0" fontId="0" fillId="2" borderId="20" xfId="0" applyFill="1" applyBorder="1" applyProtection="1">
      <protection hidden="1"/>
    </xf>
    <xf numFmtId="0" fontId="0" fillId="2" borderId="21" xfId="0" applyFill="1" applyBorder="1" applyProtection="1">
      <protection hidden="1"/>
    </xf>
    <xf numFmtId="0" fontId="0" fillId="2" borderId="45" xfId="0" applyFill="1" applyBorder="1" applyProtection="1">
      <protection hidden="1"/>
    </xf>
    <xf numFmtId="0" fontId="0" fillId="2" borderId="22" xfId="0" applyFill="1" applyBorder="1" applyProtection="1">
      <protection hidden="1"/>
    </xf>
    <xf numFmtId="0" fontId="0" fillId="2" borderId="46" xfId="0" applyFill="1" applyBorder="1" applyProtection="1">
      <protection hidden="1"/>
    </xf>
    <xf numFmtId="0" fontId="16" fillId="2" borderId="23" xfId="0" applyFont="1" applyFill="1" applyBorder="1" applyAlignment="1" applyProtection="1">
      <alignment horizontal="right"/>
      <protection hidden="1"/>
    </xf>
    <xf numFmtId="0" fontId="16" fillId="2" borderId="0" xfId="0" applyFont="1" applyFill="1" applyProtection="1">
      <protection hidden="1"/>
    </xf>
    <xf numFmtId="0" fontId="16" fillId="2" borderId="46" xfId="0" applyFont="1" applyFill="1" applyBorder="1" applyProtection="1">
      <protection hidden="1"/>
    </xf>
    <xf numFmtId="0" fontId="13" fillId="2" borderId="0" xfId="0" applyFont="1" applyFill="1" applyProtection="1">
      <protection hidden="1"/>
    </xf>
    <xf numFmtId="0" fontId="13" fillId="2" borderId="46" xfId="0" applyFont="1" applyFill="1" applyBorder="1" applyProtection="1">
      <protection hidden="1"/>
    </xf>
    <xf numFmtId="0" fontId="14" fillId="2" borderId="0" xfId="0" applyFont="1" applyFill="1" applyProtection="1">
      <protection hidden="1"/>
    </xf>
    <xf numFmtId="0" fontId="14" fillId="2" borderId="46" xfId="0" applyFont="1" applyFill="1" applyBorder="1" applyProtection="1">
      <protection hidden="1"/>
    </xf>
    <xf numFmtId="0" fontId="0" fillId="2" borderId="43" xfId="0" applyFill="1" applyBorder="1" applyProtection="1">
      <protection hidden="1"/>
    </xf>
    <xf numFmtId="0" fontId="0" fillId="2" borderId="47" xfId="0" applyFill="1" applyBorder="1" applyProtection="1">
      <protection hidden="1"/>
    </xf>
    <xf numFmtId="0" fontId="0" fillId="2" borderId="42" xfId="0" applyFill="1" applyBorder="1" applyProtection="1">
      <protection hidden="1"/>
    </xf>
    <xf numFmtId="0" fontId="0" fillId="2" borderId="48" xfId="0" applyFill="1" applyBorder="1" applyProtection="1">
      <protection hidden="1"/>
    </xf>
    <xf numFmtId="0" fontId="0" fillId="2" borderId="44" xfId="0" applyFill="1" applyBorder="1" applyProtection="1">
      <protection hidden="1"/>
    </xf>
    <xf numFmtId="0" fontId="0" fillId="2" borderId="49" xfId="0" applyFill="1" applyBorder="1" applyProtection="1">
      <protection hidden="1"/>
    </xf>
    <xf numFmtId="0" fontId="16" fillId="2" borderId="49" xfId="0" applyFont="1" applyFill="1" applyBorder="1" applyProtection="1">
      <protection hidden="1"/>
    </xf>
    <xf numFmtId="0" fontId="13" fillId="2" borderId="49" xfId="0" applyFont="1" applyFill="1" applyBorder="1" applyProtection="1">
      <protection hidden="1"/>
    </xf>
    <xf numFmtId="0" fontId="14" fillId="2" borderId="0" xfId="0" applyFont="1" applyFill="1" applyAlignment="1" applyProtection="1">
      <alignment wrapText="1"/>
      <protection hidden="1"/>
    </xf>
    <xf numFmtId="0" fontId="14" fillId="2" borderId="49" xfId="0" applyFont="1" applyFill="1" applyBorder="1" applyAlignment="1" applyProtection="1">
      <alignment wrapText="1"/>
      <protection hidden="1"/>
    </xf>
    <xf numFmtId="0" fontId="11" fillId="2" borderId="0" xfId="0" applyFont="1" applyFill="1" applyAlignment="1" applyProtection="1">
      <alignment horizontal="left" indent="3"/>
      <protection hidden="1"/>
    </xf>
    <xf numFmtId="0" fontId="11" fillId="2" borderId="49" xfId="0" applyFont="1" applyFill="1" applyBorder="1" applyAlignment="1" applyProtection="1">
      <alignment horizontal="left" indent="3"/>
      <protection hidden="1"/>
    </xf>
    <xf numFmtId="0" fontId="0" fillId="2" borderId="26" xfId="0" applyFill="1" applyBorder="1" applyAlignment="1" applyProtection="1">
      <alignment horizontal="left"/>
      <protection hidden="1"/>
    </xf>
    <xf numFmtId="0" fontId="0" fillId="2" borderId="50" xfId="0" applyFill="1" applyBorder="1" applyAlignment="1" applyProtection="1">
      <alignment horizontal="left"/>
      <protection hidden="1"/>
    </xf>
    <xf numFmtId="0" fontId="0" fillId="2" borderId="0" xfId="0" applyFill="1" applyAlignment="1" applyProtection="1">
      <alignment horizontal="center"/>
      <protection hidden="1"/>
    </xf>
    <xf numFmtId="0" fontId="35" fillId="5" borderId="22" xfId="0" applyFont="1" applyFill="1" applyBorder="1" applyAlignment="1" applyProtection="1">
      <alignment vertical="center"/>
      <protection hidden="1"/>
    </xf>
    <xf numFmtId="0" fontId="35" fillId="5" borderId="27" xfId="0" applyFont="1" applyFill="1" applyBorder="1" applyAlignment="1" applyProtection="1">
      <alignment vertical="center" wrapText="1"/>
      <protection hidden="1"/>
    </xf>
    <xf numFmtId="0" fontId="11" fillId="0" borderId="15" xfId="0" applyFont="1" applyBorder="1" applyAlignment="1" applyProtection="1">
      <alignment horizontal="center"/>
      <protection hidden="1"/>
    </xf>
    <xf numFmtId="0" fontId="14" fillId="0" borderId="0" xfId="0" applyFont="1" applyProtection="1">
      <protection hidden="1"/>
    </xf>
    <xf numFmtId="0" fontId="24" fillId="2" borderId="0" xfId="0" applyFont="1" applyFill="1" applyAlignment="1" applyProtection="1">
      <alignment vertical="center" wrapText="1"/>
      <protection hidden="1"/>
    </xf>
    <xf numFmtId="0" fontId="24" fillId="2" borderId="24" xfId="0" applyFont="1" applyFill="1" applyBorder="1" applyAlignment="1" applyProtection="1">
      <alignment vertical="center" wrapText="1"/>
      <protection hidden="1"/>
    </xf>
    <xf numFmtId="0" fontId="0" fillId="0" borderId="0" xfId="0" quotePrefix="1" applyAlignment="1" applyProtection="1">
      <alignment horizontal="left"/>
      <protection hidden="1"/>
    </xf>
    <xf numFmtId="0" fontId="0" fillId="8" borderId="0" xfId="0" applyFill="1" applyProtection="1">
      <protection hidden="1"/>
    </xf>
    <xf numFmtId="0" fontId="2" fillId="8" borderId="0" xfId="0" applyFont="1" applyFill="1" applyProtection="1">
      <protection hidden="1"/>
    </xf>
    <xf numFmtId="0" fontId="0" fillId="8" borderId="0" xfId="0" quotePrefix="1" applyFill="1" applyAlignment="1" applyProtection="1">
      <alignment horizontal="left"/>
      <protection hidden="1"/>
    </xf>
    <xf numFmtId="0" fontId="0" fillId="8" borderId="0" xfId="0" applyFill="1" applyAlignment="1" applyProtection="1">
      <alignment horizontal="center"/>
      <protection hidden="1"/>
    </xf>
    <xf numFmtId="0" fontId="0" fillId="9" borderId="0" xfId="0" applyFill="1" applyProtection="1">
      <protection hidden="1"/>
    </xf>
    <xf numFmtId="0" fontId="2" fillId="9" borderId="0" xfId="0" applyFont="1" applyFill="1" applyProtection="1">
      <protection hidden="1"/>
    </xf>
    <xf numFmtId="0" fontId="0" fillId="9" borderId="0" xfId="0" applyFill="1" applyAlignment="1" applyProtection="1">
      <alignment horizontal="center"/>
      <protection hidden="1"/>
    </xf>
    <xf numFmtId="0" fontId="7" fillId="2" borderId="2" xfId="0" applyFont="1" applyFill="1" applyBorder="1" applyProtection="1">
      <protection hidden="1"/>
    </xf>
    <xf numFmtId="0" fontId="0" fillId="2" borderId="3" xfId="0" applyFill="1" applyBorder="1" applyProtection="1">
      <protection hidden="1"/>
    </xf>
    <xf numFmtId="0" fontId="0" fillId="2" borderId="4" xfId="0" applyFill="1" applyBorder="1" applyProtection="1">
      <protection hidden="1"/>
    </xf>
    <xf numFmtId="0" fontId="6" fillId="2" borderId="7" xfId="0" applyFont="1" applyFill="1" applyBorder="1" applyProtection="1">
      <protection hidden="1"/>
    </xf>
    <xf numFmtId="0" fontId="5" fillId="2" borderId="1" xfId="0" applyFont="1" applyFill="1" applyBorder="1" applyProtection="1">
      <protection hidden="1"/>
    </xf>
    <xf numFmtId="0" fontId="5" fillId="2" borderId="0" xfId="0" applyFont="1" applyFill="1" applyProtection="1">
      <protection hidden="1"/>
    </xf>
    <xf numFmtId="0" fontId="0" fillId="2" borderId="6" xfId="0" applyFill="1" applyBorder="1" applyProtection="1">
      <protection hidden="1"/>
    </xf>
    <xf numFmtId="0" fontId="0" fillId="2" borderId="5" xfId="0" applyFill="1" applyBorder="1" applyProtection="1">
      <protection hidden="1"/>
    </xf>
    <xf numFmtId="0" fontId="0" fillId="2" borderId="0" xfId="0" applyFill="1" applyAlignment="1" applyProtection="1">
      <alignment horizontal="left" wrapText="1"/>
      <protection hidden="1"/>
    </xf>
    <xf numFmtId="0" fontId="0" fillId="2" borderId="6" xfId="0" applyFill="1" applyBorder="1" applyAlignment="1" applyProtection="1">
      <alignment horizontal="left" wrapText="1"/>
      <protection hidden="1"/>
    </xf>
    <xf numFmtId="0" fontId="0" fillId="2" borderId="5" xfId="0" applyFill="1" applyBorder="1" applyAlignment="1" applyProtection="1">
      <alignment horizontal="left" wrapText="1"/>
      <protection hidden="1"/>
    </xf>
    <xf numFmtId="0" fontId="0" fillId="2" borderId="0" xfId="0" quotePrefix="1" applyFill="1" applyAlignment="1" applyProtection="1">
      <alignment horizontal="left"/>
      <protection hidden="1"/>
    </xf>
    <xf numFmtId="0" fontId="0" fillId="2" borderId="5" xfId="0" applyFill="1" applyBorder="1" applyAlignment="1" applyProtection="1">
      <alignment horizontal="right" vertical="center" wrapText="1"/>
      <protection hidden="1"/>
    </xf>
    <xf numFmtId="0" fontId="0" fillId="2" borderId="0" xfId="0" applyFill="1" applyAlignment="1" applyProtection="1">
      <alignment vertical="top" wrapText="1"/>
      <protection hidden="1"/>
    </xf>
    <xf numFmtId="0" fontId="0" fillId="2" borderId="6" xfId="0" applyFill="1" applyBorder="1" applyAlignment="1" applyProtection="1">
      <alignment vertical="top" wrapText="1"/>
      <protection hidden="1"/>
    </xf>
    <xf numFmtId="0" fontId="10" fillId="2" borderId="5" xfId="0" applyFont="1" applyFill="1" applyBorder="1" applyProtection="1">
      <protection hidden="1"/>
    </xf>
    <xf numFmtId="0" fontId="0" fillId="2" borderId="7" xfId="0" applyFill="1" applyBorder="1" applyProtection="1">
      <protection hidden="1"/>
    </xf>
    <xf numFmtId="0" fontId="0" fillId="2" borderId="1" xfId="0" applyFill="1" applyBorder="1" applyProtection="1">
      <protection hidden="1"/>
    </xf>
    <xf numFmtId="0" fontId="0" fillId="2" borderId="8" xfId="0" applyFill="1" applyBorder="1" applyProtection="1">
      <protection hidden="1"/>
    </xf>
    <xf numFmtId="0" fontId="0" fillId="10" borderId="0" xfId="0" applyFill="1" applyAlignment="1" applyProtection="1">
      <alignment horizontal="right"/>
      <protection hidden="1"/>
    </xf>
    <xf numFmtId="0" fontId="0" fillId="10" borderId="0" xfId="0" applyFill="1" applyProtection="1">
      <protection hidden="1"/>
    </xf>
    <xf numFmtId="0" fontId="0" fillId="10" borderId="0" xfId="0" applyFill="1" applyAlignment="1" applyProtection="1">
      <alignment horizontal="center"/>
      <protection hidden="1"/>
    </xf>
    <xf numFmtId="0" fontId="0" fillId="10" borderId="0" xfId="0" quotePrefix="1" applyFill="1" applyProtection="1">
      <protection hidden="1"/>
    </xf>
    <xf numFmtId="0" fontId="0" fillId="11" borderId="0" xfId="0" applyFill="1" applyAlignment="1" applyProtection="1">
      <alignment horizontal="right"/>
      <protection hidden="1"/>
    </xf>
    <xf numFmtId="0" fontId="0" fillId="11" borderId="0" xfId="0" applyFill="1" applyProtection="1">
      <protection hidden="1"/>
    </xf>
    <xf numFmtId="0" fontId="0" fillId="11" borderId="0" xfId="0" applyFill="1" applyAlignment="1" applyProtection="1">
      <alignment horizontal="center"/>
      <protection hidden="1"/>
    </xf>
    <xf numFmtId="0" fontId="0" fillId="10" borderId="0" xfId="0" applyFill="1" applyAlignment="1" applyProtection="1">
      <alignment horizontal="left"/>
      <protection hidden="1"/>
    </xf>
    <xf numFmtId="0" fontId="0" fillId="11" borderId="0" xfId="0" applyFill="1" applyAlignment="1" applyProtection="1">
      <alignment horizontal="left"/>
      <protection hidden="1"/>
    </xf>
    <xf numFmtId="0" fontId="2" fillId="9" borderId="0" xfId="0" applyFont="1" applyFill="1" applyAlignment="1" applyProtection="1">
      <alignment horizontal="left"/>
      <protection hidden="1"/>
    </xf>
    <xf numFmtId="0" fontId="2" fillId="9" borderId="0" xfId="0" applyFont="1" applyFill="1" applyAlignment="1" applyProtection="1">
      <alignment horizontal="center" wrapText="1"/>
      <protection hidden="1"/>
    </xf>
    <xf numFmtId="0" fontId="2" fillId="9" borderId="0" xfId="0" applyFont="1" applyFill="1" applyAlignment="1" applyProtection="1">
      <alignment horizontal="center"/>
      <protection hidden="1"/>
    </xf>
    <xf numFmtId="0" fontId="0" fillId="9" borderId="3" xfId="0" applyFill="1" applyBorder="1" applyProtection="1">
      <protection hidden="1"/>
    </xf>
    <xf numFmtId="0" fontId="2" fillId="9" borderId="3" xfId="0" applyFont="1" applyFill="1" applyBorder="1" applyAlignment="1" applyProtection="1">
      <alignment horizontal="right"/>
      <protection hidden="1"/>
    </xf>
    <xf numFmtId="164" fontId="2" fillId="9" borderId="3" xfId="0" applyNumberFormat="1" applyFont="1" applyFill="1" applyBorder="1" applyAlignment="1" applyProtection="1">
      <alignment horizontal="center"/>
      <protection hidden="1"/>
    </xf>
    <xf numFmtId="164" fontId="0" fillId="12" borderId="0" xfId="0" applyNumberFormat="1" applyFill="1" applyAlignment="1" applyProtection="1">
      <alignment horizontal="center"/>
      <protection hidden="1"/>
    </xf>
    <xf numFmtId="0" fontId="0" fillId="2" borderId="5" xfId="0" applyFill="1" applyBorder="1" applyAlignment="1" applyProtection="1">
      <alignment horizontal="left" vertical="center" wrapText="1"/>
      <protection hidden="1"/>
    </xf>
    <xf numFmtId="0" fontId="0" fillId="2" borderId="0" xfId="0" applyFill="1" applyAlignment="1" applyProtection="1">
      <alignment horizontal="left" vertical="center" wrapText="1"/>
      <protection hidden="1"/>
    </xf>
    <xf numFmtId="0" fontId="0" fillId="2" borderId="5" xfId="0" applyFill="1" applyBorder="1" applyAlignment="1" applyProtection="1">
      <alignment horizontal="left" vertical="top" wrapText="1"/>
      <protection hidden="1"/>
    </xf>
    <xf numFmtId="0" fontId="0" fillId="2" borderId="0" xfId="0" applyFill="1" applyAlignment="1" applyProtection="1">
      <alignment horizontal="left" vertical="top" wrapText="1"/>
      <protection hidden="1"/>
    </xf>
    <xf numFmtId="0" fontId="0" fillId="2" borderId="5" xfId="0" applyFill="1" applyBorder="1" applyAlignment="1" applyProtection="1">
      <alignment horizontal="left" wrapText="1"/>
      <protection hidden="1"/>
    </xf>
    <xf numFmtId="0" fontId="0" fillId="2" borderId="0" xfId="0" applyFill="1" applyAlignment="1" applyProtection="1">
      <alignment horizontal="left" wrapText="1"/>
      <protection hidden="1"/>
    </xf>
    <xf numFmtId="0" fontId="0" fillId="2" borderId="6" xfId="0" applyFill="1" applyBorder="1" applyAlignment="1" applyProtection="1">
      <alignment horizontal="left" wrapText="1"/>
      <protection hidden="1"/>
    </xf>
    <xf numFmtId="0" fontId="0" fillId="2" borderId="6" xfId="0" applyFill="1" applyBorder="1" applyAlignment="1" applyProtection="1">
      <alignment horizontal="left" vertical="top" wrapText="1"/>
      <protection hidden="1"/>
    </xf>
    <xf numFmtId="0" fontId="0" fillId="2" borderId="6" xfId="0" applyFill="1" applyBorder="1" applyAlignment="1" applyProtection="1">
      <alignment horizontal="left" vertical="center" wrapText="1"/>
      <protection hidden="1"/>
    </xf>
    <xf numFmtId="0" fontId="0" fillId="2" borderId="5" xfId="0" applyFill="1" applyBorder="1" applyAlignment="1" applyProtection="1">
      <alignment horizontal="left" vertical="top"/>
      <protection hidden="1"/>
    </xf>
    <xf numFmtId="0" fontId="0" fillId="2" borderId="0" xfId="0" applyFill="1" applyAlignment="1" applyProtection="1">
      <alignment horizontal="left" vertical="top"/>
      <protection hidden="1"/>
    </xf>
    <xf numFmtId="0" fontId="0" fillId="2" borderId="6" xfId="0" applyFill="1" applyBorder="1" applyAlignment="1" applyProtection="1">
      <alignment horizontal="left" vertical="top"/>
      <protection hidden="1"/>
    </xf>
    <xf numFmtId="0" fontId="1" fillId="4" borderId="0" xfId="0" applyFont="1" applyFill="1" applyAlignment="1" applyProtection="1">
      <alignment horizontal="center" vertical="center" wrapText="1"/>
      <protection hidden="1"/>
    </xf>
    <xf numFmtId="0" fontId="24" fillId="2" borderId="0" xfId="0" applyFont="1" applyFill="1" applyAlignment="1" applyProtection="1">
      <alignment horizontal="left" vertical="center" wrapText="1"/>
      <protection hidden="1"/>
    </xf>
    <xf numFmtId="0" fontId="24" fillId="2" borderId="24" xfId="0" applyFont="1" applyFill="1" applyBorder="1" applyAlignment="1" applyProtection="1">
      <alignment horizontal="left" vertical="center" wrapText="1"/>
      <protection hidden="1"/>
    </xf>
    <xf numFmtId="0" fontId="15" fillId="4" borderId="10" xfId="0" applyFont="1" applyFill="1" applyBorder="1" applyAlignment="1" applyProtection="1">
      <alignment horizontal="left" vertical="center"/>
      <protection hidden="1"/>
    </xf>
    <xf numFmtId="0" fontId="15" fillId="4" borderId="14" xfId="0" applyFont="1" applyFill="1" applyBorder="1" applyAlignment="1" applyProtection="1">
      <alignment horizontal="left" vertical="center"/>
      <protection hidden="1"/>
    </xf>
    <xf numFmtId="0" fontId="12" fillId="4" borderId="13" xfId="0" applyFont="1" applyFill="1" applyBorder="1" applyAlignment="1" applyProtection="1">
      <alignment horizontal="left" vertical="center" wrapText="1"/>
      <protection hidden="1"/>
    </xf>
    <xf numFmtId="0" fontId="12" fillId="4" borderId="16" xfId="0" applyFont="1" applyFill="1" applyBorder="1" applyAlignment="1" applyProtection="1">
      <alignment horizontal="left" vertical="center" wrapText="1"/>
      <protection hidden="1"/>
    </xf>
    <xf numFmtId="0" fontId="11"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24" fillId="2" borderId="0" xfId="0" applyFont="1" applyFill="1" applyAlignment="1" applyProtection="1">
      <alignment horizontal="left" vertical="center"/>
      <protection hidden="1"/>
    </xf>
    <xf numFmtId="0" fontId="24" fillId="2" borderId="24" xfId="0" applyFont="1" applyFill="1" applyBorder="1" applyAlignment="1" applyProtection="1">
      <alignment horizontal="left" vertical="center"/>
      <protection hidden="1"/>
    </xf>
    <xf numFmtId="0" fontId="24" fillId="2" borderId="0" xfId="0" applyFont="1" applyFill="1" applyAlignment="1" applyProtection="1">
      <alignment horizontal="left"/>
      <protection hidden="1"/>
    </xf>
    <xf numFmtId="0" fontId="24" fillId="2" borderId="24" xfId="0" applyFont="1" applyFill="1" applyBorder="1" applyAlignment="1" applyProtection="1">
      <alignment horizontal="left"/>
      <protection hidden="1"/>
    </xf>
    <xf numFmtId="0" fontId="35" fillId="5" borderId="21" xfId="0" applyFont="1" applyFill="1" applyBorder="1" applyAlignment="1" applyProtection="1">
      <alignment horizontal="center" vertical="center"/>
      <protection hidden="1"/>
    </xf>
    <xf numFmtId="0" fontId="35" fillId="5" borderId="26" xfId="0" applyFont="1" applyFill="1" applyBorder="1" applyAlignment="1" applyProtection="1">
      <alignment horizontal="center" vertical="center" wrapText="1"/>
      <protection hidden="1"/>
    </xf>
    <xf numFmtId="164" fontId="0" fillId="0" borderId="3" xfId="0" applyNumberForma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0" xfId="0" applyAlignment="1" applyProtection="1">
      <alignment horizontal="center" vertical="center"/>
      <protection hidden="1"/>
    </xf>
    <xf numFmtId="164" fontId="0" fillId="0" borderId="0" xfId="0" applyNumberFormat="1" applyAlignment="1" applyProtection="1">
      <alignment horizontal="center" vertical="center"/>
      <protection hidden="1"/>
    </xf>
    <xf numFmtId="0" fontId="30" fillId="2" borderId="23" xfId="0" applyFont="1" applyFill="1" applyBorder="1" applyAlignment="1" applyProtection="1">
      <alignment horizontal="center"/>
      <protection hidden="1"/>
    </xf>
    <xf numFmtId="0" fontId="30" fillId="2" borderId="0" xfId="0" applyFont="1" applyFill="1" applyAlignment="1" applyProtection="1">
      <alignment horizontal="center"/>
      <protection hidden="1"/>
    </xf>
    <xf numFmtId="0" fontId="30" fillId="2" borderId="46" xfId="0" applyFont="1" applyFill="1" applyBorder="1" applyAlignment="1" applyProtection="1">
      <alignment horizontal="center"/>
      <protection hidden="1"/>
    </xf>
    <xf numFmtId="0" fontId="30" fillId="2" borderId="24" xfId="0" applyFont="1" applyFill="1" applyBorder="1" applyAlignment="1" applyProtection="1">
      <alignment horizontal="center"/>
      <protection hidden="1"/>
    </xf>
    <xf numFmtId="0" fontId="30" fillId="2" borderId="0" xfId="0" applyFont="1" applyFill="1" applyAlignment="1" applyProtection="1">
      <alignment horizontal="center" wrapText="1"/>
      <protection hidden="1"/>
    </xf>
    <xf numFmtId="0" fontId="30" fillId="2" borderId="24" xfId="0" applyFont="1" applyFill="1" applyBorder="1" applyAlignment="1" applyProtection="1">
      <alignment horizontal="center" wrapText="1"/>
      <protection hidden="1"/>
    </xf>
    <xf numFmtId="0" fontId="30" fillId="2" borderId="23" xfId="0" applyFont="1" applyFill="1" applyBorder="1" applyAlignment="1" applyProtection="1">
      <alignment horizontal="center" vertical="center"/>
      <protection hidden="1"/>
    </xf>
    <xf numFmtId="0" fontId="30" fillId="2" borderId="0" xfId="0" applyFont="1" applyFill="1" applyAlignment="1" applyProtection="1">
      <alignment horizontal="center" vertical="center"/>
      <protection hidden="1"/>
    </xf>
    <xf numFmtId="0" fontId="30" fillId="2" borderId="49" xfId="0" applyFont="1" applyFill="1" applyBorder="1" applyAlignment="1" applyProtection="1">
      <alignment horizontal="center" vertical="center"/>
      <protection hidden="1"/>
    </xf>
    <xf numFmtId="0" fontId="30" fillId="2" borderId="49" xfId="0" applyFont="1" applyFill="1" applyBorder="1" applyAlignment="1" applyProtection="1">
      <alignment horizontal="center"/>
      <protection hidden="1"/>
    </xf>
    <xf numFmtId="0" fontId="2" fillId="2" borderId="36" xfId="0" applyFont="1" applyFill="1" applyBorder="1" applyAlignment="1" applyProtection="1">
      <alignment horizontal="center" wrapText="1"/>
      <protection hidden="1"/>
    </xf>
    <xf numFmtId="0" fontId="0" fillId="2" borderId="0" xfId="0" applyFill="1" applyAlignment="1" applyProtection="1">
      <alignment horizontal="center" wrapText="1"/>
      <protection hidden="1"/>
    </xf>
    <xf numFmtId="0" fontId="0" fillId="2" borderId="37" xfId="0" applyFill="1" applyBorder="1" applyAlignment="1" applyProtection="1">
      <alignment horizontal="center" wrapText="1"/>
      <protection hidden="1"/>
    </xf>
    <xf numFmtId="0" fontId="0" fillId="2" borderId="36" xfId="0" applyFill="1" applyBorder="1" applyAlignment="1" applyProtection="1">
      <alignment horizontal="center"/>
      <protection hidden="1"/>
    </xf>
    <xf numFmtId="0" fontId="0" fillId="2" borderId="0" xfId="0" applyFill="1" applyAlignment="1" applyProtection="1">
      <alignment horizontal="center"/>
      <protection hidden="1"/>
    </xf>
    <xf numFmtId="0" fontId="0" fillId="2" borderId="37" xfId="0" applyFill="1" applyBorder="1" applyAlignment="1" applyProtection="1">
      <alignment horizontal="center"/>
      <protection hidden="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3B548A"/>
      <color rgb="FFB50E7F"/>
      <color rgb="FFFFFF99"/>
      <color rgb="FFFFCC00"/>
      <color rgb="FF85AC1C"/>
      <color rgb="FF595959"/>
      <color rgb="FFFFE8EE"/>
      <color rgb="FFEAEAEA"/>
      <color rgb="FFFFCC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50" baseline="0">
                <a:solidFill>
                  <a:srgbClr val="3B548A"/>
                </a:solidFill>
                <a:latin typeface="+mn-lt"/>
                <a:ea typeface="+mn-ea"/>
                <a:cs typeface="+mn-cs"/>
              </a:defRPr>
            </a:pPr>
            <a:r>
              <a:rPr lang="fr-BE" sz="1200" b="1">
                <a:solidFill>
                  <a:sysClr val="windowText" lastClr="000000"/>
                </a:solidFill>
              </a:rPr>
              <a:t>Progression</a:t>
            </a:r>
          </a:p>
        </c:rich>
      </c:tx>
      <c:overlay val="0"/>
      <c:spPr>
        <a:noFill/>
        <a:ln>
          <a:noFill/>
        </a:ln>
        <a:effectLst/>
      </c:spPr>
      <c:txPr>
        <a:bodyPr rot="0" spcFirstLastPara="1" vertOverflow="ellipsis" vert="horz" wrap="square" anchor="ctr" anchorCtr="1"/>
        <a:lstStyle/>
        <a:p>
          <a:pPr>
            <a:defRPr sz="1200" b="1" i="0" u="none" strike="noStrike" kern="1200" cap="all" spc="50" baseline="0">
              <a:solidFill>
                <a:srgbClr val="3B548A"/>
              </a:solidFill>
              <a:latin typeface="+mn-lt"/>
              <a:ea typeface="+mn-ea"/>
              <a:cs typeface="+mn-cs"/>
            </a:defRPr>
          </a:pPr>
          <a:endParaRPr lang="fr-FR"/>
        </a:p>
      </c:txPr>
    </c:title>
    <c:autoTitleDeleted val="0"/>
    <c:plotArea>
      <c:layout>
        <c:manualLayout>
          <c:layoutTarget val="inner"/>
          <c:xMode val="edge"/>
          <c:yMode val="edge"/>
          <c:x val="8.9918275422831512E-2"/>
          <c:y val="0.11357140446730386"/>
          <c:w val="0.82016344915433692"/>
          <c:h val="0.84195421144083638"/>
        </c:manualLayout>
      </c:layout>
      <c:barChart>
        <c:barDir val="col"/>
        <c:grouping val="percentStacked"/>
        <c:varyColors val="0"/>
        <c:ser>
          <c:idx val="0"/>
          <c:order val="0"/>
          <c:spPr>
            <a:solidFill>
              <a:srgbClr val="3B548A"/>
            </a:solidFill>
            <a:ln>
              <a:noFill/>
            </a:ln>
            <a:effectLst/>
          </c:spPr>
          <c:invertIfNegative val="0"/>
          <c:val>
            <c:numRef>
              <c:f>'1. Objectif'!$D$19</c:f>
              <c:numCache>
                <c:formatCode>General</c:formatCode>
                <c:ptCount val="1"/>
                <c:pt idx="0">
                  <c:v>0</c:v>
                </c:pt>
              </c:numCache>
            </c:numRef>
          </c:val>
          <c:extLst>
            <c:ext xmlns:c16="http://schemas.microsoft.com/office/drawing/2014/chart" uri="{C3380CC4-5D6E-409C-BE32-E72D297353CC}">
              <c16:uniqueId val="{00000003-87C7-4FFD-B0AB-A68653825B8C}"/>
            </c:ext>
          </c:extLst>
        </c:ser>
        <c:ser>
          <c:idx val="1"/>
          <c:order val="1"/>
          <c:spPr>
            <a:solidFill>
              <a:srgbClr val="EAEAEA"/>
            </a:solidFill>
            <a:ln>
              <a:noFill/>
            </a:ln>
            <a:effectLst/>
          </c:spPr>
          <c:invertIfNegative val="0"/>
          <c:val>
            <c:numRef>
              <c:f>'1. Objectif'!$D$20</c:f>
              <c:numCache>
                <c:formatCode>General</c:formatCode>
                <c:ptCount val="1"/>
                <c:pt idx="0">
                  <c:v>35</c:v>
                </c:pt>
              </c:numCache>
            </c:numRef>
          </c:val>
          <c:extLst>
            <c:ext xmlns:c16="http://schemas.microsoft.com/office/drawing/2014/chart" uri="{C3380CC4-5D6E-409C-BE32-E72D297353CC}">
              <c16:uniqueId val="{00000001-A214-4FF7-8FFB-89676B78DB52}"/>
            </c:ext>
          </c:extLst>
        </c:ser>
        <c:dLbls>
          <c:showLegendKey val="0"/>
          <c:showVal val="0"/>
          <c:showCatName val="0"/>
          <c:showSerName val="0"/>
          <c:showPercent val="0"/>
          <c:showBubbleSize val="0"/>
        </c:dLbls>
        <c:gapWidth val="75"/>
        <c:overlap val="100"/>
        <c:axId val="622397744"/>
        <c:axId val="622396104"/>
      </c:barChart>
      <c:catAx>
        <c:axId val="622397744"/>
        <c:scaling>
          <c:orientation val="minMax"/>
        </c:scaling>
        <c:delete val="0"/>
        <c:axPos val="b"/>
        <c:majorTickMark val="none"/>
        <c:minorTickMark val="none"/>
        <c:tickLblPos val="none"/>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2396104"/>
        <c:crosses val="autoZero"/>
        <c:auto val="1"/>
        <c:lblAlgn val="ctr"/>
        <c:lblOffset val="100"/>
        <c:tickLblSkip val="1"/>
        <c:tickMarkSkip val="1"/>
        <c:noMultiLvlLbl val="0"/>
      </c:catAx>
      <c:valAx>
        <c:axId val="622396104"/>
        <c:scaling>
          <c:orientation val="minMax"/>
          <c:max val="1"/>
          <c:min val="0"/>
        </c:scaling>
        <c:delete val="1"/>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0%" sourceLinked="0"/>
        <c:majorTickMark val="in"/>
        <c:minorTickMark val="none"/>
        <c:tickLblPos val="none"/>
        <c:crossAx val="622397744"/>
        <c:crosses val="autoZero"/>
        <c:crossBetween val="between"/>
        <c:majorUnit val="0.2"/>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50" baseline="0">
                <a:solidFill>
                  <a:srgbClr val="3B548A"/>
                </a:solidFill>
                <a:latin typeface="+mn-lt"/>
                <a:ea typeface="+mn-ea"/>
                <a:cs typeface="+mn-cs"/>
              </a:defRPr>
            </a:pPr>
            <a:r>
              <a:rPr lang="fr-BE" sz="1200" b="1">
                <a:solidFill>
                  <a:sysClr val="windowText" lastClr="000000"/>
                </a:solidFill>
              </a:rPr>
              <a:t>Progression</a:t>
            </a:r>
          </a:p>
        </c:rich>
      </c:tx>
      <c:overlay val="0"/>
      <c:spPr>
        <a:noFill/>
        <a:ln>
          <a:noFill/>
        </a:ln>
        <a:effectLst/>
      </c:spPr>
      <c:txPr>
        <a:bodyPr rot="0" spcFirstLastPara="1" vertOverflow="ellipsis" vert="horz" wrap="square" anchor="ctr" anchorCtr="1"/>
        <a:lstStyle/>
        <a:p>
          <a:pPr>
            <a:defRPr sz="1200" b="1" i="0" u="none" strike="noStrike" kern="1200" cap="all" spc="50" baseline="0">
              <a:solidFill>
                <a:srgbClr val="3B548A"/>
              </a:solidFill>
              <a:latin typeface="+mn-lt"/>
              <a:ea typeface="+mn-ea"/>
              <a:cs typeface="+mn-cs"/>
            </a:defRPr>
          </a:pPr>
          <a:endParaRPr lang="fr-FR"/>
        </a:p>
      </c:txPr>
    </c:title>
    <c:autoTitleDeleted val="0"/>
    <c:plotArea>
      <c:layout>
        <c:manualLayout>
          <c:layoutTarget val="inner"/>
          <c:xMode val="edge"/>
          <c:yMode val="edge"/>
          <c:x val="8.9918275422831512E-2"/>
          <c:y val="0.11357140446730386"/>
          <c:w val="0.82016344915433692"/>
          <c:h val="0.84195421144083638"/>
        </c:manualLayout>
      </c:layout>
      <c:barChart>
        <c:barDir val="col"/>
        <c:grouping val="percentStacked"/>
        <c:varyColors val="0"/>
        <c:ser>
          <c:idx val="0"/>
          <c:order val="0"/>
          <c:spPr>
            <a:solidFill>
              <a:srgbClr val="3B548A"/>
            </a:solidFill>
            <a:ln>
              <a:noFill/>
            </a:ln>
            <a:effectLst/>
          </c:spPr>
          <c:invertIfNegative val="0"/>
          <c:val>
            <c:numRef>
              <c:f>'2. Ressources'!$D$19</c:f>
              <c:numCache>
                <c:formatCode>General</c:formatCode>
                <c:ptCount val="1"/>
                <c:pt idx="0">
                  <c:v>0</c:v>
                </c:pt>
              </c:numCache>
            </c:numRef>
          </c:val>
          <c:extLst>
            <c:ext xmlns:c16="http://schemas.microsoft.com/office/drawing/2014/chart" uri="{C3380CC4-5D6E-409C-BE32-E72D297353CC}">
              <c16:uniqueId val="{00000000-CB79-4A69-BBD8-541F0AE3B9CF}"/>
            </c:ext>
          </c:extLst>
        </c:ser>
        <c:ser>
          <c:idx val="1"/>
          <c:order val="1"/>
          <c:spPr>
            <a:solidFill>
              <a:srgbClr val="EAEAEA"/>
            </a:solidFill>
            <a:ln>
              <a:noFill/>
            </a:ln>
            <a:effectLst/>
          </c:spPr>
          <c:invertIfNegative val="0"/>
          <c:val>
            <c:numRef>
              <c:f>'2. Ressources'!$D$20</c:f>
              <c:numCache>
                <c:formatCode>General</c:formatCode>
                <c:ptCount val="1"/>
                <c:pt idx="0">
                  <c:v>37</c:v>
                </c:pt>
              </c:numCache>
            </c:numRef>
          </c:val>
          <c:extLst>
            <c:ext xmlns:c16="http://schemas.microsoft.com/office/drawing/2014/chart" uri="{C3380CC4-5D6E-409C-BE32-E72D297353CC}">
              <c16:uniqueId val="{00000001-CB79-4A69-BBD8-541F0AE3B9CF}"/>
            </c:ext>
          </c:extLst>
        </c:ser>
        <c:dLbls>
          <c:showLegendKey val="0"/>
          <c:showVal val="0"/>
          <c:showCatName val="0"/>
          <c:showSerName val="0"/>
          <c:showPercent val="0"/>
          <c:showBubbleSize val="0"/>
        </c:dLbls>
        <c:gapWidth val="75"/>
        <c:overlap val="100"/>
        <c:axId val="622397744"/>
        <c:axId val="622396104"/>
      </c:barChart>
      <c:catAx>
        <c:axId val="622397744"/>
        <c:scaling>
          <c:orientation val="minMax"/>
        </c:scaling>
        <c:delete val="0"/>
        <c:axPos val="b"/>
        <c:majorTickMark val="none"/>
        <c:minorTickMark val="none"/>
        <c:tickLblPos val="none"/>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2396104"/>
        <c:crosses val="autoZero"/>
        <c:auto val="1"/>
        <c:lblAlgn val="ctr"/>
        <c:lblOffset val="100"/>
        <c:tickLblSkip val="1"/>
        <c:tickMarkSkip val="1"/>
        <c:noMultiLvlLbl val="0"/>
      </c:catAx>
      <c:valAx>
        <c:axId val="622396104"/>
        <c:scaling>
          <c:orientation val="minMax"/>
          <c:max val="1"/>
          <c:min val="0"/>
        </c:scaling>
        <c:delete val="1"/>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0%" sourceLinked="0"/>
        <c:majorTickMark val="in"/>
        <c:minorTickMark val="none"/>
        <c:tickLblPos val="none"/>
        <c:crossAx val="622397744"/>
        <c:crosses val="autoZero"/>
        <c:crossBetween val="between"/>
        <c:majorUnit val="0.2"/>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50" baseline="0">
                <a:solidFill>
                  <a:srgbClr val="3B548A"/>
                </a:solidFill>
                <a:latin typeface="+mn-lt"/>
                <a:ea typeface="+mn-ea"/>
                <a:cs typeface="+mn-cs"/>
              </a:defRPr>
            </a:pPr>
            <a:r>
              <a:rPr lang="fr-BE" sz="1200" b="1">
                <a:solidFill>
                  <a:sysClr val="windowText" lastClr="000000"/>
                </a:solidFill>
              </a:rPr>
              <a:t>Progression</a:t>
            </a:r>
          </a:p>
        </c:rich>
      </c:tx>
      <c:overlay val="0"/>
      <c:spPr>
        <a:noFill/>
        <a:ln>
          <a:noFill/>
        </a:ln>
        <a:effectLst/>
      </c:spPr>
      <c:txPr>
        <a:bodyPr rot="0" spcFirstLastPara="1" vertOverflow="ellipsis" vert="horz" wrap="square" anchor="ctr" anchorCtr="1"/>
        <a:lstStyle/>
        <a:p>
          <a:pPr>
            <a:defRPr sz="1200" b="1" i="0" u="none" strike="noStrike" kern="1200" cap="all" spc="50" baseline="0">
              <a:solidFill>
                <a:srgbClr val="3B548A"/>
              </a:solidFill>
              <a:latin typeface="+mn-lt"/>
              <a:ea typeface="+mn-ea"/>
              <a:cs typeface="+mn-cs"/>
            </a:defRPr>
          </a:pPr>
          <a:endParaRPr lang="fr-FR"/>
        </a:p>
      </c:txPr>
    </c:title>
    <c:autoTitleDeleted val="0"/>
    <c:plotArea>
      <c:layout>
        <c:manualLayout>
          <c:layoutTarget val="inner"/>
          <c:xMode val="edge"/>
          <c:yMode val="edge"/>
          <c:x val="8.9918275422831512E-2"/>
          <c:y val="0.11357140446730386"/>
          <c:w val="0.82016344915433692"/>
          <c:h val="0.84195421144083638"/>
        </c:manualLayout>
      </c:layout>
      <c:barChart>
        <c:barDir val="col"/>
        <c:grouping val="percentStacked"/>
        <c:varyColors val="0"/>
        <c:ser>
          <c:idx val="0"/>
          <c:order val="0"/>
          <c:spPr>
            <a:solidFill>
              <a:srgbClr val="3B548A"/>
            </a:solidFill>
            <a:ln>
              <a:noFill/>
            </a:ln>
            <a:effectLst/>
          </c:spPr>
          <c:invertIfNegative val="0"/>
          <c:val>
            <c:numRef>
              <c:f>'3, Circulation de l''information'!$E$23</c:f>
              <c:numCache>
                <c:formatCode>General</c:formatCode>
                <c:ptCount val="1"/>
                <c:pt idx="0">
                  <c:v>0</c:v>
                </c:pt>
              </c:numCache>
            </c:numRef>
          </c:val>
          <c:extLst>
            <c:ext xmlns:c16="http://schemas.microsoft.com/office/drawing/2014/chart" uri="{C3380CC4-5D6E-409C-BE32-E72D297353CC}">
              <c16:uniqueId val="{00000000-1962-4AE0-9ED5-35C4C60FC3FD}"/>
            </c:ext>
          </c:extLst>
        </c:ser>
        <c:ser>
          <c:idx val="1"/>
          <c:order val="1"/>
          <c:spPr>
            <a:solidFill>
              <a:srgbClr val="EAEAEA"/>
            </a:solidFill>
            <a:ln>
              <a:noFill/>
            </a:ln>
            <a:effectLst/>
          </c:spPr>
          <c:invertIfNegative val="0"/>
          <c:val>
            <c:numRef>
              <c:f>'3, Circulation de l''information'!$E$24</c:f>
              <c:numCache>
                <c:formatCode>General</c:formatCode>
                <c:ptCount val="1"/>
                <c:pt idx="0">
                  <c:v>60</c:v>
                </c:pt>
              </c:numCache>
            </c:numRef>
          </c:val>
          <c:extLst>
            <c:ext xmlns:c16="http://schemas.microsoft.com/office/drawing/2014/chart" uri="{C3380CC4-5D6E-409C-BE32-E72D297353CC}">
              <c16:uniqueId val="{00000001-1962-4AE0-9ED5-35C4C60FC3FD}"/>
            </c:ext>
          </c:extLst>
        </c:ser>
        <c:dLbls>
          <c:showLegendKey val="0"/>
          <c:showVal val="0"/>
          <c:showCatName val="0"/>
          <c:showSerName val="0"/>
          <c:showPercent val="0"/>
          <c:showBubbleSize val="0"/>
        </c:dLbls>
        <c:gapWidth val="75"/>
        <c:overlap val="100"/>
        <c:axId val="622397744"/>
        <c:axId val="622396104"/>
      </c:barChart>
      <c:catAx>
        <c:axId val="622397744"/>
        <c:scaling>
          <c:orientation val="minMax"/>
        </c:scaling>
        <c:delete val="0"/>
        <c:axPos val="b"/>
        <c:majorTickMark val="none"/>
        <c:minorTickMark val="none"/>
        <c:tickLblPos val="none"/>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2396104"/>
        <c:crosses val="autoZero"/>
        <c:auto val="1"/>
        <c:lblAlgn val="ctr"/>
        <c:lblOffset val="100"/>
        <c:tickLblSkip val="1"/>
        <c:tickMarkSkip val="1"/>
        <c:noMultiLvlLbl val="0"/>
      </c:catAx>
      <c:valAx>
        <c:axId val="622396104"/>
        <c:scaling>
          <c:orientation val="minMax"/>
          <c:max val="1"/>
          <c:min val="0"/>
        </c:scaling>
        <c:delete val="1"/>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0%" sourceLinked="0"/>
        <c:majorTickMark val="in"/>
        <c:minorTickMark val="none"/>
        <c:tickLblPos val="none"/>
        <c:crossAx val="622397744"/>
        <c:crosses val="autoZero"/>
        <c:crossBetween val="between"/>
        <c:majorUnit val="0.2"/>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50" baseline="0">
                <a:solidFill>
                  <a:srgbClr val="3B548A"/>
                </a:solidFill>
                <a:latin typeface="+mn-lt"/>
                <a:ea typeface="+mn-ea"/>
                <a:cs typeface="+mn-cs"/>
              </a:defRPr>
            </a:pPr>
            <a:r>
              <a:rPr lang="fr-BE" sz="1200" b="1">
                <a:solidFill>
                  <a:sysClr val="windowText" lastClr="000000"/>
                </a:solidFill>
              </a:rPr>
              <a:t>Progression</a:t>
            </a:r>
          </a:p>
        </c:rich>
      </c:tx>
      <c:overlay val="0"/>
      <c:spPr>
        <a:noFill/>
        <a:ln>
          <a:noFill/>
        </a:ln>
        <a:effectLst/>
      </c:spPr>
      <c:txPr>
        <a:bodyPr rot="0" spcFirstLastPara="1" vertOverflow="ellipsis" vert="horz" wrap="square" anchor="ctr" anchorCtr="1"/>
        <a:lstStyle/>
        <a:p>
          <a:pPr>
            <a:defRPr sz="1200" b="1" i="0" u="none" strike="noStrike" kern="1200" cap="all" spc="50" baseline="0">
              <a:solidFill>
                <a:srgbClr val="3B548A"/>
              </a:solidFill>
              <a:latin typeface="+mn-lt"/>
              <a:ea typeface="+mn-ea"/>
              <a:cs typeface="+mn-cs"/>
            </a:defRPr>
          </a:pPr>
          <a:endParaRPr lang="fr-FR"/>
        </a:p>
      </c:txPr>
    </c:title>
    <c:autoTitleDeleted val="0"/>
    <c:plotArea>
      <c:layout>
        <c:manualLayout>
          <c:layoutTarget val="inner"/>
          <c:xMode val="edge"/>
          <c:yMode val="edge"/>
          <c:x val="8.9918275422831512E-2"/>
          <c:y val="0.11357140446730386"/>
          <c:w val="0.82016344915433692"/>
          <c:h val="0.84195421144083638"/>
        </c:manualLayout>
      </c:layout>
      <c:barChart>
        <c:barDir val="col"/>
        <c:grouping val="percentStacked"/>
        <c:varyColors val="0"/>
        <c:ser>
          <c:idx val="0"/>
          <c:order val="0"/>
          <c:spPr>
            <a:solidFill>
              <a:srgbClr val="3B548A"/>
            </a:solidFill>
            <a:ln>
              <a:noFill/>
            </a:ln>
            <a:effectLst/>
          </c:spPr>
          <c:invertIfNegative val="0"/>
          <c:val>
            <c:numRef>
              <c:f>'4. Implication du personnel'!$D$22</c:f>
              <c:numCache>
                <c:formatCode>General</c:formatCode>
                <c:ptCount val="1"/>
                <c:pt idx="0">
                  <c:v>0</c:v>
                </c:pt>
              </c:numCache>
            </c:numRef>
          </c:val>
          <c:extLst>
            <c:ext xmlns:c16="http://schemas.microsoft.com/office/drawing/2014/chart" uri="{C3380CC4-5D6E-409C-BE32-E72D297353CC}">
              <c16:uniqueId val="{00000000-B73E-4BAB-A297-D0958A23CDFC}"/>
            </c:ext>
          </c:extLst>
        </c:ser>
        <c:ser>
          <c:idx val="1"/>
          <c:order val="1"/>
          <c:spPr>
            <a:solidFill>
              <a:srgbClr val="EAEAEA"/>
            </a:solidFill>
            <a:ln>
              <a:noFill/>
            </a:ln>
            <a:effectLst/>
          </c:spPr>
          <c:invertIfNegative val="0"/>
          <c:val>
            <c:numRef>
              <c:f>'4. Implication du personnel'!$D$23</c:f>
              <c:numCache>
                <c:formatCode>General</c:formatCode>
                <c:ptCount val="1"/>
                <c:pt idx="0">
                  <c:v>35</c:v>
                </c:pt>
              </c:numCache>
            </c:numRef>
          </c:val>
          <c:extLst>
            <c:ext xmlns:c16="http://schemas.microsoft.com/office/drawing/2014/chart" uri="{C3380CC4-5D6E-409C-BE32-E72D297353CC}">
              <c16:uniqueId val="{00000001-B73E-4BAB-A297-D0958A23CDFC}"/>
            </c:ext>
          </c:extLst>
        </c:ser>
        <c:dLbls>
          <c:showLegendKey val="0"/>
          <c:showVal val="0"/>
          <c:showCatName val="0"/>
          <c:showSerName val="0"/>
          <c:showPercent val="0"/>
          <c:showBubbleSize val="0"/>
        </c:dLbls>
        <c:gapWidth val="75"/>
        <c:overlap val="100"/>
        <c:axId val="622397744"/>
        <c:axId val="622396104"/>
      </c:barChart>
      <c:catAx>
        <c:axId val="622397744"/>
        <c:scaling>
          <c:orientation val="minMax"/>
        </c:scaling>
        <c:delete val="0"/>
        <c:axPos val="b"/>
        <c:majorTickMark val="none"/>
        <c:minorTickMark val="none"/>
        <c:tickLblPos val="none"/>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2396104"/>
        <c:crosses val="autoZero"/>
        <c:auto val="1"/>
        <c:lblAlgn val="ctr"/>
        <c:lblOffset val="100"/>
        <c:tickLblSkip val="1"/>
        <c:tickMarkSkip val="1"/>
        <c:noMultiLvlLbl val="0"/>
      </c:catAx>
      <c:valAx>
        <c:axId val="622396104"/>
        <c:scaling>
          <c:orientation val="minMax"/>
          <c:max val="1"/>
          <c:min val="0"/>
        </c:scaling>
        <c:delete val="1"/>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0%" sourceLinked="0"/>
        <c:majorTickMark val="in"/>
        <c:minorTickMark val="none"/>
        <c:tickLblPos val="none"/>
        <c:crossAx val="622397744"/>
        <c:crosses val="autoZero"/>
        <c:crossBetween val="between"/>
        <c:majorUnit val="0.2"/>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50" baseline="0">
                <a:solidFill>
                  <a:srgbClr val="3B548A"/>
                </a:solidFill>
                <a:latin typeface="+mn-lt"/>
                <a:ea typeface="+mn-ea"/>
                <a:cs typeface="+mn-cs"/>
              </a:defRPr>
            </a:pPr>
            <a:r>
              <a:rPr lang="fr-BE" sz="1200" b="1">
                <a:solidFill>
                  <a:sysClr val="windowText" lastClr="000000"/>
                </a:solidFill>
              </a:rPr>
              <a:t>Progression</a:t>
            </a:r>
          </a:p>
        </c:rich>
      </c:tx>
      <c:overlay val="0"/>
      <c:spPr>
        <a:noFill/>
        <a:ln>
          <a:noFill/>
        </a:ln>
        <a:effectLst/>
      </c:spPr>
      <c:txPr>
        <a:bodyPr rot="0" spcFirstLastPara="1" vertOverflow="ellipsis" vert="horz" wrap="square" anchor="ctr" anchorCtr="1"/>
        <a:lstStyle/>
        <a:p>
          <a:pPr>
            <a:defRPr sz="1200" b="1" i="0" u="none" strike="noStrike" kern="1200" cap="all" spc="50" baseline="0">
              <a:solidFill>
                <a:srgbClr val="3B548A"/>
              </a:solidFill>
              <a:latin typeface="+mn-lt"/>
              <a:ea typeface="+mn-ea"/>
              <a:cs typeface="+mn-cs"/>
            </a:defRPr>
          </a:pPr>
          <a:endParaRPr lang="fr-FR"/>
        </a:p>
      </c:txPr>
    </c:title>
    <c:autoTitleDeleted val="0"/>
    <c:plotArea>
      <c:layout>
        <c:manualLayout>
          <c:layoutTarget val="inner"/>
          <c:xMode val="edge"/>
          <c:yMode val="edge"/>
          <c:x val="8.9918275422831512E-2"/>
          <c:y val="0.11357140446730386"/>
          <c:w val="0.82016344915433692"/>
          <c:h val="0.84195421144083638"/>
        </c:manualLayout>
      </c:layout>
      <c:barChart>
        <c:barDir val="col"/>
        <c:grouping val="percentStacked"/>
        <c:varyColors val="0"/>
        <c:ser>
          <c:idx val="0"/>
          <c:order val="0"/>
          <c:spPr>
            <a:solidFill>
              <a:srgbClr val="3B548A"/>
            </a:solidFill>
            <a:ln>
              <a:noFill/>
            </a:ln>
            <a:effectLst/>
          </c:spPr>
          <c:invertIfNegative val="0"/>
          <c:val>
            <c:numRef>
              <c:f>'5. Répétition de l''information'!$D$20</c:f>
              <c:numCache>
                <c:formatCode>General</c:formatCode>
                <c:ptCount val="1"/>
                <c:pt idx="0">
                  <c:v>0</c:v>
                </c:pt>
              </c:numCache>
            </c:numRef>
          </c:val>
          <c:extLst>
            <c:ext xmlns:c16="http://schemas.microsoft.com/office/drawing/2014/chart" uri="{C3380CC4-5D6E-409C-BE32-E72D297353CC}">
              <c16:uniqueId val="{00000000-5C84-4C61-91E0-A2C3A6051CBE}"/>
            </c:ext>
          </c:extLst>
        </c:ser>
        <c:ser>
          <c:idx val="1"/>
          <c:order val="1"/>
          <c:spPr>
            <a:solidFill>
              <a:srgbClr val="EAEAEA"/>
            </a:solidFill>
            <a:ln>
              <a:noFill/>
            </a:ln>
            <a:effectLst/>
          </c:spPr>
          <c:invertIfNegative val="0"/>
          <c:val>
            <c:numRef>
              <c:f>'5. Répétition de l''information'!$D$21</c:f>
              <c:numCache>
                <c:formatCode>General</c:formatCode>
                <c:ptCount val="1"/>
                <c:pt idx="0">
                  <c:v>30</c:v>
                </c:pt>
              </c:numCache>
            </c:numRef>
          </c:val>
          <c:extLst>
            <c:ext xmlns:c16="http://schemas.microsoft.com/office/drawing/2014/chart" uri="{C3380CC4-5D6E-409C-BE32-E72D297353CC}">
              <c16:uniqueId val="{00000001-5C84-4C61-91E0-A2C3A6051CBE}"/>
            </c:ext>
          </c:extLst>
        </c:ser>
        <c:dLbls>
          <c:showLegendKey val="0"/>
          <c:showVal val="0"/>
          <c:showCatName val="0"/>
          <c:showSerName val="0"/>
          <c:showPercent val="0"/>
          <c:showBubbleSize val="0"/>
        </c:dLbls>
        <c:gapWidth val="75"/>
        <c:overlap val="100"/>
        <c:axId val="622397744"/>
        <c:axId val="622396104"/>
      </c:barChart>
      <c:catAx>
        <c:axId val="622397744"/>
        <c:scaling>
          <c:orientation val="minMax"/>
        </c:scaling>
        <c:delete val="0"/>
        <c:axPos val="b"/>
        <c:majorTickMark val="none"/>
        <c:minorTickMark val="none"/>
        <c:tickLblPos val="none"/>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22396104"/>
        <c:crosses val="autoZero"/>
        <c:auto val="1"/>
        <c:lblAlgn val="ctr"/>
        <c:lblOffset val="100"/>
        <c:tickLblSkip val="1"/>
        <c:tickMarkSkip val="1"/>
        <c:noMultiLvlLbl val="0"/>
      </c:catAx>
      <c:valAx>
        <c:axId val="622396104"/>
        <c:scaling>
          <c:orientation val="minMax"/>
          <c:max val="1"/>
          <c:min val="0"/>
        </c:scaling>
        <c:delete val="1"/>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0%" sourceLinked="0"/>
        <c:majorTickMark val="in"/>
        <c:minorTickMark val="none"/>
        <c:tickLblPos val="none"/>
        <c:crossAx val="622397744"/>
        <c:crosses val="autoZero"/>
        <c:crossBetween val="between"/>
        <c:majorUnit val="0.2"/>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rgbClr val="3B548A"/>
                </a:solidFill>
                <a:latin typeface="+mn-lt"/>
                <a:ea typeface="+mn-ea"/>
                <a:cs typeface="+mn-cs"/>
              </a:defRPr>
            </a:pPr>
            <a:r>
              <a:rPr lang="fr-BE" sz="1400" b="1">
                <a:solidFill>
                  <a:srgbClr val="3B548A"/>
                </a:solidFill>
              </a:rPr>
              <a:t>RÉSULTAT GLOBAL</a:t>
            </a:r>
          </a:p>
        </c:rich>
      </c:tx>
      <c:overlay val="0"/>
      <c:spPr>
        <a:noFill/>
        <a:ln>
          <a:noFill/>
        </a:ln>
        <a:effectLst/>
      </c:spPr>
      <c:txPr>
        <a:bodyPr rot="0" spcFirstLastPara="1" vertOverflow="ellipsis" vert="horz" wrap="square" anchor="ctr" anchorCtr="1"/>
        <a:lstStyle/>
        <a:p>
          <a:pPr algn="ctr">
            <a:defRPr sz="1400" b="1" i="0" u="none" strike="noStrike" kern="1200" spc="0" baseline="0">
              <a:solidFill>
                <a:srgbClr val="3B548A"/>
              </a:solidFill>
              <a:latin typeface="+mn-lt"/>
              <a:ea typeface="+mn-ea"/>
              <a:cs typeface="+mn-cs"/>
            </a:defRPr>
          </a:pPr>
          <a:endParaRPr lang="fr-FR"/>
        </a:p>
      </c:txPr>
    </c:title>
    <c:autoTitleDeleted val="0"/>
    <c:plotArea>
      <c:layout>
        <c:manualLayout>
          <c:layoutTarget val="inner"/>
          <c:xMode val="edge"/>
          <c:yMode val="edge"/>
          <c:x val="0.27932360277422785"/>
          <c:y val="0.23256180555555556"/>
          <c:w val="0.43602987991115832"/>
          <c:h val="0.72242187499999999"/>
        </c:manualLayout>
      </c:layout>
      <c:radarChart>
        <c:radarStyle val="marker"/>
        <c:varyColors val="0"/>
        <c:ser>
          <c:idx val="0"/>
          <c:order val="0"/>
          <c:spPr>
            <a:ln w="38100" cap="rnd">
              <a:solidFill>
                <a:srgbClr val="B50E7F"/>
              </a:solidFill>
              <a:round/>
            </a:ln>
            <a:effectLst/>
          </c:spPr>
          <c:marker>
            <c:symbol val="none"/>
          </c:marker>
          <c:cat>
            <c:strRef>
              <c:f>Résultats!$B$71:$B$75</c:f>
              <c:strCache>
                <c:ptCount val="5"/>
                <c:pt idx="0">
                  <c:v>Objectif</c:v>
                </c:pt>
                <c:pt idx="1">
                  <c:v>Ressources</c:v>
                </c:pt>
                <c:pt idx="2">
                  <c:v>Circulation</c:v>
                </c:pt>
                <c:pt idx="3">
                  <c:v>Implication</c:v>
                </c:pt>
                <c:pt idx="4">
                  <c:v>Répétition</c:v>
                </c:pt>
              </c:strCache>
            </c:strRef>
          </c:cat>
          <c:val>
            <c:numRef>
              <c:f>Résultats!$C$71:$C$75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66F-4D62-ABE5-8A8E143B295A}"/>
            </c:ext>
          </c:extLst>
        </c:ser>
        <c:dLbls>
          <c:showLegendKey val="0"/>
          <c:showVal val="0"/>
          <c:showCatName val="0"/>
          <c:showSerName val="0"/>
          <c:showPercent val="0"/>
          <c:showBubbleSize val="0"/>
        </c:dLbls>
        <c:axId val="547532776"/>
        <c:axId val="547533104"/>
      </c:radarChart>
      <c:catAx>
        <c:axId val="547532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3B548A"/>
                </a:solidFill>
                <a:latin typeface="+mn-lt"/>
                <a:ea typeface="+mn-ea"/>
                <a:cs typeface="+mn-cs"/>
              </a:defRPr>
            </a:pPr>
            <a:endParaRPr lang="fr-FR"/>
          </a:p>
        </c:txPr>
        <c:crossAx val="547533104"/>
        <c:crosses val="autoZero"/>
        <c:auto val="1"/>
        <c:lblAlgn val="ctr"/>
        <c:lblOffset val="100"/>
        <c:noMultiLvlLbl val="0"/>
      </c:catAx>
      <c:valAx>
        <c:axId val="547533104"/>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47532776"/>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rgbClr val="3B548A"/>
                </a:solidFill>
                <a:latin typeface="+mn-lt"/>
                <a:ea typeface="+mn-ea"/>
                <a:cs typeface="+mn-cs"/>
              </a:defRPr>
            </a:pPr>
            <a:r>
              <a:rPr lang="fr-BE" sz="1400" b="1" cap="all" baseline="0">
                <a:solidFill>
                  <a:srgbClr val="3B548A"/>
                </a:solidFill>
              </a:rPr>
              <a:t>La diffusion des messages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3B548A"/>
              </a:solidFill>
              <a:latin typeface="+mn-lt"/>
              <a:ea typeface="+mn-ea"/>
              <a:cs typeface="+mn-cs"/>
            </a:defRPr>
          </a:pPr>
          <a:endParaRPr lang="fr-FR"/>
        </a:p>
      </c:txPr>
    </c:title>
    <c:autoTitleDeleted val="0"/>
    <c:view3D>
      <c:rotX val="15"/>
      <c:rotY val="25"/>
      <c:depthPercent val="14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3302036887490954E-2"/>
          <c:y val="0.11790905686341109"/>
          <c:w val="0.72566465669747071"/>
          <c:h val="0.83342303974080945"/>
        </c:manualLayout>
      </c:layout>
      <c:bar3DChart>
        <c:barDir val="col"/>
        <c:grouping val="standard"/>
        <c:varyColors val="0"/>
        <c:ser>
          <c:idx val="0"/>
          <c:order val="0"/>
          <c:tx>
            <c:strRef>
              <c:f>Résultats!$B$83</c:f>
              <c:strCache>
                <c:ptCount val="1"/>
                <c:pt idx="0">
                  <c:v>Sensibilisation active</c:v>
                </c:pt>
              </c:strCache>
            </c:strRef>
          </c:tx>
          <c:spPr>
            <a:solidFill>
              <a:schemeClr val="accent1">
                <a:shade val="58000"/>
              </a:schemeClr>
            </a:solidFill>
            <a:ln w="38100">
              <a:solidFill>
                <a:schemeClr val="bg1"/>
              </a:solidFill>
            </a:ln>
            <a:effectLst/>
            <a:sp3d contourW="38100">
              <a:contourClr>
                <a:schemeClr val="bg1"/>
              </a:contourClr>
            </a:sp3d>
          </c:spPr>
          <c:invertIfNegative val="0"/>
          <c:val>
            <c:numRef>
              <c:f>Résultats!$C$83</c:f>
              <c:numCache>
                <c:formatCode>0.0%</c:formatCode>
                <c:ptCount val="1"/>
                <c:pt idx="0">
                  <c:v>0</c:v>
                </c:pt>
              </c:numCache>
            </c:numRef>
          </c:val>
          <c:extLst>
            <c:ext xmlns:c16="http://schemas.microsoft.com/office/drawing/2014/chart" uri="{C3380CC4-5D6E-409C-BE32-E72D297353CC}">
              <c16:uniqueId val="{00000000-518B-457B-94A4-3A3E3F8CA353}"/>
            </c:ext>
          </c:extLst>
        </c:ser>
        <c:ser>
          <c:idx val="1"/>
          <c:order val="1"/>
          <c:tx>
            <c:strRef>
              <c:f>Résultats!$B$84</c:f>
              <c:strCache>
                <c:ptCount val="1"/>
                <c:pt idx="0">
                  <c:v>Canaux variés </c:v>
                </c:pt>
              </c:strCache>
            </c:strRef>
          </c:tx>
          <c:spPr>
            <a:solidFill>
              <a:schemeClr val="accent1">
                <a:shade val="86000"/>
              </a:schemeClr>
            </a:solidFill>
            <a:ln w="38100">
              <a:solidFill>
                <a:schemeClr val="bg1"/>
              </a:solidFill>
            </a:ln>
            <a:effectLst/>
            <a:sp3d contourW="38100">
              <a:contourClr>
                <a:schemeClr val="bg1"/>
              </a:contourClr>
            </a:sp3d>
          </c:spPr>
          <c:invertIfNegative val="0"/>
          <c:val>
            <c:numRef>
              <c:f>Résultats!$C$84</c:f>
              <c:numCache>
                <c:formatCode>0.0%</c:formatCode>
                <c:ptCount val="1"/>
                <c:pt idx="0">
                  <c:v>0</c:v>
                </c:pt>
              </c:numCache>
            </c:numRef>
          </c:val>
          <c:extLst>
            <c:ext xmlns:c16="http://schemas.microsoft.com/office/drawing/2014/chart" uri="{C3380CC4-5D6E-409C-BE32-E72D297353CC}">
              <c16:uniqueId val="{00000001-518B-457B-94A4-3A3E3F8CA353}"/>
            </c:ext>
          </c:extLst>
        </c:ser>
        <c:ser>
          <c:idx val="2"/>
          <c:order val="2"/>
          <c:tx>
            <c:strRef>
              <c:f>Résultats!$B$85</c:f>
              <c:strCache>
                <c:ptCount val="1"/>
                <c:pt idx="0">
                  <c:v>Adaptation du message</c:v>
                </c:pt>
              </c:strCache>
            </c:strRef>
          </c:tx>
          <c:spPr>
            <a:solidFill>
              <a:schemeClr val="accent1">
                <a:tint val="86000"/>
              </a:schemeClr>
            </a:solidFill>
            <a:ln w="38100">
              <a:solidFill>
                <a:schemeClr val="bg1"/>
              </a:solidFill>
            </a:ln>
            <a:effectLst/>
            <a:sp3d contourW="38100">
              <a:contourClr>
                <a:schemeClr val="bg1"/>
              </a:contourClr>
            </a:sp3d>
          </c:spPr>
          <c:invertIfNegative val="0"/>
          <c:val>
            <c:numRef>
              <c:f>Résultats!$C$85</c:f>
              <c:numCache>
                <c:formatCode>0.0%</c:formatCode>
                <c:ptCount val="1"/>
                <c:pt idx="0">
                  <c:v>0</c:v>
                </c:pt>
              </c:numCache>
            </c:numRef>
          </c:val>
          <c:extLst>
            <c:ext xmlns:c16="http://schemas.microsoft.com/office/drawing/2014/chart" uri="{C3380CC4-5D6E-409C-BE32-E72D297353CC}">
              <c16:uniqueId val="{00000002-518B-457B-94A4-3A3E3F8CA353}"/>
            </c:ext>
          </c:extLst>
        </c:ser>
        <c:ser>
          <c:idx val="3"/>
          <c:order val="3"/>
          <c:tx>
            <c:strRef>
              <c:f>Résultats!$B$86</c:f>
              <c:strCache>
                <c:ptCount val="1"/>
                <c:pt idx="0">
                  <c:v>Appui du message</c:v>
                </c:pt>
              </c:strCache>
            </c:strRef>
          </c:tx>
          <c:spPr>
            <a:solidFill>
              <a:schemeClr val="accent1">
                <a:tint val="58000"/>
              </a:schemeClr>
            </a:solidFill>
            <a:ln w="38100">
              <a:solidFill>
                <a:schemeClr val="bg1"/>
              </a:solidFill>
            </a:ln>
            <a:effectLst/>
            <a:sp3d contourW="38100">
              <a:contourClr>
                <a:schemeClr val="bg1"/>
              </a:contourClr>
            </a:sp3d>
          </c:spPr>
          <c:invertIfNegative val="0"/>
          <c:val>
            <c:numRef>
              <c:f>Résultats!$C$86</c:f>
              <c:numCache>
                <c:formatCode>0.0%</c:formatCode>
                <c:ptCount val="1"/>
                <c:pt idx="0">
                  <c:v>0</c:v>
                </c:pt>
              </c:numCache>
            </c:numRef>
          </c:val>
          <c:extLst>
            <c:ext xmlns:c16="http://schemas.microsoft.com/office/drawing/2014/chart" uri="{C3380CC4-5D6E-409C-BE32-E72D297353CC}">
              <c16:uniqueId val="{00000003-518B-457B-94A4-3A3E3F8CA353}"/>
            </c:ext>
          </c:extLst>
        </c:ser>
        <c:dLbls>
          <c:showLegendKey val="0"/>
          <c:showVal val="0"/>
          <c:showCatName val="0"/>
          <c:showSerName val="0"/>
          <c:showPercent val="0"/>
          <c:showBubbleSize val="0"/>
        </c:dLbls>
        <c:gapWidth val="150"/>
        <c:shape val="box"/>
        <c:axId val="545529728"/>
        <c:axId val="545526120"/>
        <c:axId val="605967496"/>
      </c:bar3DChart>
      <c:catAx>
        <c:axId val="545529728"/>
        <c:scaling>
          <c:orientation val="minMax"/>
        </c:scaling>
        <c:delete val="1"/>
        <c:axPos val="b"/>
        <c:numFmt formatCode="General" sourceLinked="1"/>
        <c:majorTickMark val="none"/>
        <c:minorTickMark val="none"/>
        <c:tickLblPos val="nextTo"/>
        <c:crossAx val="545526120"/>
        <c:crosses val="autoZero"/>
        <c:auto val="1"/>
        <c:lblAlgn val="ctr"/>
        <c:lblOffset val="100"/>
        <c:noMultiLvlLbl val="0"/>
      </c:catAx>
      <c:valAx>
        <c:axId val="545526120"/>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45529728"/>
        <c:crosses val="autoZero"/>
        <c:crossBetween val="between"/>
      </c:valAx>
      <c:serAx>
        <c:axId val="605967496"/>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rgbClr val="3B548A"/>
                </a:solidFill>
                <a:latin typeface="+mn-lt"/>
                <a:ea typeface="+mn-ea"/>
                <a:cs typeface="+mn-cs"/>
              </a:defRPr>
            </a:pPr>
            <a:endParaRPr lang="fr-FR"/>
          </a:p>
        </c:txPr>
        <c:crossAx val="545526120"/>
        <c:crosses val="autoZero"/>
      </c:ser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sz="1400" b="1" cap="all" baseline="0">
                <a:solidFill>
                  <a:srgbClr val="3B548A"/>
                </a:solidFill>
              </a:rPr>
              <a:t>Approche "top-down"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2679581212673914"/>
          <c:y val="0.18346267569606423"/>
          <c:w val="0.64411074335312668"/>
          <c:h val="0.76808379650905667"/>
        </c:manualLayout>
      </c:layout>
      <c:barChart>
        <c:barDir val="bar"/>
        <c:grouping val="clustered"/>
        <c:varyColors val="0"/>
        <c:ser>
          <c:idx val="0"/>
          <c:order val="0"/>
          <c:spPr>
            <a:solidFill>
              <a:schemeClr val="accent1"/>
            </a:solidFill>
            <a:ln>
              <a:noFill/>
            </a:ln>
            <a:effectLst/>
          </c:spPr>
          <c:invertIfNegative val="0"/>
          <c:cat>
            <c:strRef>
              <c:f>Résultats!$B$79:$B$82</c:f>
              <c:strCache>
                <c:ptCount val="4"/>
                <c:pt idx="0">
                  <c:v>Objectif ciblé</c:v>
                </c:pt>
                <c:pt idx="1">
                  <c:v>Objectif commun</c:v>
                </c:pt>
                <c:pt idx="2">
                  <c:v>Dynamique de groupe</c:v>
                </c:pt>
                <c:pt idx="3">
                  <c:v>Soutien du management</c:v>
                </c:pt>
              </c:strCache>
            </c:strRef>
          </c:cat>
          <c:val>
            <c:numRef>
              <c:f>Résultats!$C$79:$C$82</c:f>
              <c:numCache>
                <c:formatCode>0.0%</c:formatCode>
                <c:ptCount val="4"/>
                <c:pt idx="0">
                  <c:v>0</c:v>
                </c:pt>
                <c:pt idx="1">
                  <c:v>0</c:v>
                </c:pt>
                <c:pt idx="2">
                  <c:v>0</c:v>
                </c:pt>
                <c:pt idx="3">
                  <c:v>0</c:v>
                </c:pt>
              </c:numCache>
            </c:numRef>
          </c:val>
          <c:extLst>
            <c:ext xmlns:c16="http://schemas.microsoft.com/office/drawing/2014/chart" uri="{C3380CC4-5D6E-409C-BE32-E72D297353CC}">
              <c16:uniqueId val="{00000000-C49E-4AFB-9CC8-3DAE13F56828}"/>
            </c:ext>
          </c:extLst>
        </c:ser>
        <c:dLbls>
          <c:showLegendKey val="0"/>
          <c:showVal val="0"/>
          <c:showCatName val="0"/>
          <c:showSerName val="0"/>
          <c:showPercent val="0"/>
          <c:showBubbleSize val="0"/>
        </c:dLbls>
        <c:gapWidth val="100"/>
        <c:axId val="522955912"/>
        <c:axId val="522950664"/>
      </c:barChart>
      <c:catAx>
        <c:axId val="522955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rgbClr val="3B548A"/>
                </a:solidFill>
                <a:latin typeface="+mn-lt"/>
                <a:ea typeface="+mn-ea"/>
                <a:cs typeface="+mn-cs"/>
              </a:defRPr>
            </a:pPr>
            <a:endParaRPr lang="fr-FR"/>
          </a:p>
        </c:txPr>
        <c:crossAx val="522950664"/>
        <c:crosses val="autoZero"/>
        <c:auto val="1"/>
        <c:lblAlgn val="ctr"/>
        <c:lblOffset val="100"/>
        <c:noMultiLvlLbl val="0"/>
      </c:catAx>
      <c:valAx>
        <c:axId val="522950664"/>
        <c:scaling>
          <c:orientation val="minMax"/>
          <c:max val="1"/>
        </c:scaling>
        <c:delete val="1"/>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22955912"/>
        <c:crosses val="autoZero"/>
        <c:crossBetween val="between"/>
        <c:majorUnit val="0.2"/>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r>
              <a:rPr lang="fr-FR" sz="1400" b="1" i="0" u="none" strike="noStrike" cap="all" baseline="0">
                <a:solidFill>
                  <a:srgbClr val="3B548A"/>
                </a:solidFill>
                <a:latin typeface="Calibri" panose="020F0502020204030204"/>
              </a:rPr>
              <a:t>Approche "bottom-up"</a:t>
            </a:r>
          </a:p>
        </c:rich>
      </c:tx>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6074894857708469"/>
          <c:y val="0.15575918908841813"/>
          <c:w val="0.47587225133925704"/>
          <c:h val="0.79706157274532419"/>
        </c:manualLayout>
      </c:layout>
      <c:doughnutChart>
        <c:varyColors val="1"/>
        <c:ser>
          <c:idx val="0"/>
          <c:order val="0"/>
          <c:dPt>
            <c:idx val="0"/>
            <c:bubble3D val="0"/>
            <c:spPr>
              <a:solidFill>
                <a:schemeClr val="accent1">
                  <a:shade val="65000"/>
                </a:schemeClr>
              </a:solidFill>
              <a:ln w="19050">
                <a:solidFill>
                  <a:schemeClr val="lt1"/>
                </a:solidFill>
              </a:ln>
              <a:effectLst/>
            </c:spPr>
            <c:extLst>
              <c:ext xmlns:c16="http://schemas.microsoft.com/office/drawing/2014/chart" uri="{C3380CC4-5D6E-409C-BE32-E72D297353CC}">
                <c16:uniqueId val="{00000001-63A1-4C95-91EB-15F0922FD02E}"/>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63A1-4C95-91EB-15F0922FD02E}"/>
              </c:ext>
            </c:extLst>
          </c:dPt>
          <c:dPt>
            <c:idx val="2"/>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5-63A1-4C95-91EB-15F0922FD02E}"/>
              </c:ext>
            </c:extLst>
          </c:dPt>
          <c:dLbls>
            <c:dLbl>
              <c:idx val="0"/>
              <c:layout>
                <c:manualLayout>
                  <c:x val="0.18934930847329862"/>
                  <c:y val="-9.6907055589757818E-2"/>
                </c:manualLayout>
              </c:layout>
              <c:spPr>
                <a:noFill/>
                <a:ln>
                  <a:noFill/>
                </a:ln>
                <a:effectLst/>
              </c:spPr>
              <c:txPr>
                <a:bodyPr rot="0" spcFirstLastPara="1" vertOverflow="clip" horzOverflow="clip" vert="horz" wrap="none" lIns="38100" tIns="19050" rIns="38100" bIns="19050" anchor="ctr" anchorCtr="0">
                  <a:spAutoFit/>
                </a:bodyPr>
                <a:lstStyle/>
                <a:p>
                  <a:pPr>
                    <a:defRPr sz="1100" b="1" i="0" u="none" strike="noStrike" baseline="0">
                      <a:solidFill>
                        <a:srgbClr val="3B548A"/>
                      </a:solidFill>
                      <a:latin typeface="+mn-lt"/>
                      <a:ea typeface="+mn-ea"/>
                      <a:cs typeface="+mn-cs"/>
                    </a:defRPr>
                  </a:pPr>
                  <a:endParaRPr lang="fr-FR"/>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1-63A1-4C95-91EB-15F0922FD02E}"/>
                </c:ext>
              </c:extLst>
            </c:dLbl>
            <c:dLbl>
              <c:idx val="1"/>
              <c:layout>
                <c:manualLayout>
                  <c:x val="0.1867196640416468"/>
                  <c:y val="5.2858393958049719E-2"/>
                </c:manualLayout>
              </c:layout>
              <c:spPr>
                <a:noFill/>
                <a:ln>
                  <a:noFill/>
                </a:ln>
                <a:effectLst/>
              </c:spPr>
              <c:txPr>
                <a:bodyPr rot="0" spcFirstLastPara="1" vertOverflow="clip" horzOverflow="clip" vert="horz" wrap="none" lIns="38100" tIns="19050" rIns="38100" bIns="19050" anchor="ctr" anchorCtr="0">
                  <a:spAutoFit/>
                </a:bodyPr>
                <a:lstStyle/>
                <a:p>
                  <a:pPr>
                    <a:defRPr sz="1100" b="1" i="0" u="none" strike="noStrike" baseline="0">
                      <a:solidFill>
                        <a:srgbClr val="3B548A"/>
                      </a:solidFill>
                      <a:latin typeface="+mn-lt"/>
                      <a:ea typeface="+mn-ea"/>
                      <a:cs typeface="+mn-cs"/>
                    </a:defRPr>
                  </a:pPr>
                  <a:endParaRPr lang="fr-FR"/>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3-63A1-4C95-91EB-15F0922FD02E}"/>
                </c:ext>
              </c:extLst>
            </c:dLbl>
            <c:dLbl>
              <c:idx val="2"/>
              <c:layout>
                <c:manualLayout>
                  <c:x val="-0.21832835409846402"/>
                  <c:y val="-5.7304700091475369E-2"/>
                </c:manualLayout>
              </c:layout>
              <c:spPr>
                <a:noFill/>
                <a:ln>
                  <a:noFill/>
                </a:ln>
                <a:effectLst/>
              </c:spPr>
              <c:txPr>
                <a:bodyPr rot="0" spcFirstLastPara="1" vertOverflow="clip" horzOverflow="clip" vert="horz" wrap="none" lIns="38100" tIns="19050" rIns="38100" bIns="19050" anchor="ctr" anchorCtr="0">
                  <a:spAutoFit/>
                </a:bodyPr>
                <a:lstStyle/>
                <a:p>
                  <a:pPr>
                    <a:defRPr sz="1100" b="1" i="0" u="none" strike="noStrike" baseline="0">
                      <a:solidFill>
                        <a:schemeClr val="bg1">
                          <a:lumMod val="65000"/>
                        </a:schemeClr>
                      </a:solidFill>
                      <a:latin typeface="+mn-lt"/>
                      <a:ea typeface="+mn-ea"/>
                      <a:cs typeface="+mn-cs"/>
                    </a:defRPr>
                  </a:pPr>
                  <a:endParaRPr lang="fr-FR"/>
                </a:p>
              </c:txPr>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5-63A1-4C95-91EB-15F0922FD02E}"/>
                </c:ext>
              </c:extLst>
            </c:dLbl>
            <c:spPr>
              <a:noFill/>
              <a:ln>
                <a:noFill/>
              </a:ln>
              <a:effectLst/>
            </c:spPr>
            <c:txPr>
              <a:bodyPr rot="0" spcFirstLastPara="1" vertOverflow="clip" horzOverflow="clip" vert="horz" wrap="none" lIns="38100" tIns="19050" rIns="38100" bIns="19050" anchor="ctr" anchorCtr="0">
                <a:spAutoFit/>
              </a:bodyPr>
              <a:lstStyle/>
              <a:p>
                <a:pPr>
                  <a:defRPr sz="1100" b="1" i="0" u="none" strike="noStrike" baseline="0">
                    <a:solidFill>
                      <a:schemeClr val="bg1"/>
                    </a:solidFill>
                    <a:latin typeface="+mn-lt"/>
                    <a:ea typeface="+mn-ea"/>
                    <a:cs typeface="+mn-cs"/>
                  </a:defRPr>
                </a:pPr>
                <a:endParaRPr lang="fr-FR"/>
              </a:p>
            </c:txPr>
            <c:showLegendKey val="0"/>
            <c:showVal val="0"/>
            <c:showCatName val="1"/>
            <c:showSerName val="0"/>
            <c:showPercent val="0"/>
            <c:showBubbleSize val="0"/>
            <c:showLeaderLines val="0"/>
            <c:extLst>
              <c:ext xmlns:c15="http://schemas.microsoft.com/office/drawing/2012/chart" uri="{CE6537A1-D6FC-4f65-9D91-7224C49458BB}"/>
            </c:extLst>
          </c:dLbls>
          <c:cat>
            <c:strRef>
              <c:f>(Résultats!$B$87,Résultats!$B$89:$B$90)</c:f>
              <c:strCache>
                <c:ptCount val="3"/>
                <c:pt idx="0">
                  <c:v>Écoute et dialogue</c:v>
                </c:pt>
                <c:pt idx="1">
                  <c:v>Reconnaissance</c:v>
                </c:pt>
                <c:pt idx="2">
                  <c:v>Marge de progrès</c:v>
                </c:pt>
              </c:strCache>
            </c:strRef>
          </c:cat>
          <c:val>
            <c:numRef>
              <c:f>(Résultats!$C$87,Résultats!$C$89:$C$90)</c:f>
              <c:numCache>
                <c:formatCode>0.0%</c:formatCode>
                <c:ptCount val="3"/>
                <c:pt idx="0">
                  <c:v>0</c:v>
                </c:pt>
                <c:pt idx="1">
                  <c:v>0</c:v>
                </c:pt>
                <c:pt idx="2">
                  <c:v>2</c:v>
                </c:pt>
              </c:numCache>
            </c:numRef>
          </c:val>
          <c:extLst>
            <c:ext xmlns:c16="http://schemas.microsoft.com/office/drawing/2014/chart" uri="{C3380CC4-5D6E-409C-BE32-E72D297353CC}">
              <c16:uniqueId val="{00000006-63A1-4C95-91EB-15F0922FD02E}"/>
            </c:ext>
          </c:extLst>
        </c:ser>
        <c:dLbls>
          <c:showLegendKey val="0"/>
          <c:showVal val="0"/>
          <c:showCatName val="0"/>
          <c:showSerName val="0"/>
          <c:showPercent val="0"/>
          <c:showBubbleSize val="0"/>
          <c:showLeaderLines val="0"/>
        </c:dLbls>
        <c:firstSliceAng val="0"/>
        <c:holeSize val="50"/>
      </c:doughnutChart>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microsoft.com/office/2007/relationships/hdphoto" Target="../media/hdphoto1.wdp"/><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image" Target="../media/image6.svg"/><Relationship Id="rId9"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1.svg"/><Relationship Id="rId7" Type="http://schemas.openxmlformats.org/officeDocument/2006/relationships/image" Target="../media/image15.svg"/><Relationship Id="rId2" Type="http://schemas.openxmlformats.org/officeDocument/2006/relationships/image" Target="../media/image10.png"/><Relationship Id="rId1" Type="http://schemas.openxmlformats.org/officeDocument/2006/relationships/chart" Target="../charts/chart2.xml"/><Relationship Id="rId6" Type="http://schemas.openxmlformats.org/officeDocument/2006/relationships/image" Target="../media/image14.png"/><Relationship Id="rId5" Type="http://schemas.openxmlformats.org/officeDocument/2006/relationships/image" Target="../media/image13.sv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svg"/><Relationship Id="rId7" Type="http://schemas.openxmlformats.org/officeDocument/2006/relationships/image" Target="../media/image21.svg"/><Relationship Id="rId2" Type="http://schemas.openxmlformats.org/officeDocument/2006/relationships/image" Target="../media/image16.png"/><Relationship Id="rId1" Type="http://schemas.openxmlformats.org/officeDocument/2006/relationships/chart" Target="../charts/chart3.xml"/><Relationship Id="rId6" Type="http://schemas.openxmlformats.org/officeDocument/2006/relationships/image" Target="../media/image20.png"/><Relationship Id="rId5" Type="http://schemas.openxmlformats.org/officeDocument/2006/relationships/image" Target="../media/image19.svg"/><Relationship Id="rId4"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image" Target="../media/image24.svg"/><Relationship Id="rId7" Type="http://schemas.openxmlformats.org/officeDocument/2006/relationships/image" Target="../media/image28.svg"/><Relationship Id="rId2" Type="http://schemas.openxmlformats.org/officeDocument/2006/relationships/image" Target="../media/image23.png"/><Relationship Id="rId1" Type="http://schemas.openxmlformats.org/officeDocument/2006/relationships/chart" Target="../charts/chart4.xml"/><Relationship Id="rId6" Type="http://schemas.openxmlformats.org/officeDocument/2006/relationships/image" Target="../media/image27.png"/><Relationship Id="rId5" Type="http://schemas.openxmlformats.org/officeDocument/2006/relationships/image" Target="../media/image26.svg"/><Relationship Id="rId4" Type="http://schemas.openxmlformats.org/officeDocument/2006/relationships/image" Target="../media/image25.png"/></Relationships>
</file>

<file path=xl/drawings/_rels/drawing6.xml.rels><?xml version="1.0" encoding="UTF-8" standalone="yes"?>
<Relationships xmlns="http://schemas.openxmlformats.org/package/2006/relationships"><Relationship Id="rId8" Type="http://schemas.openxmlformats.org/officeDocument/2006/relationships/image" Target="../media/image35.png"/><Relationship Id="rId3" Type="http://schemas.openxmlformats.org/officeDocument/2006/relationships/image" Target="../media/image30.svg"/><Relationship Id="rId7" Type="http://schemas.openxmlformats.org/officeDocument/2006/relationships/image" Target="../media/image34.svg"/><Relationship Id="rId2" Type="http://schemas.openxmlformats.org/officeDocument/2006/relationships/image" Target="../media/image29.png"/><Relationship Id="rId1" Type="http://schemas.openxmlformats.org/officeDocument/2006/relationships/chart" Target="../charts/chart5.xml"/><Relationship Id="rId6" Type="http://schemas.openxmlformats.org/officeDocument/2006/relationships/image" Target="../media/image33.png"/><Relationship Id="rId5" Type="http://schemas.openxmlformats.org/officeDocument/2006/relationships/image" Target="../media/image32.svg"/><Relationship Id="rId4" Type="http://schemas.openxmlformats.org/officeDocument/2006/relationships/image" Target="../media/image31.png"/><Relationship Id="rId9" Type="http://schemas.openxmlformats.org/officeDocument/2006/relationships/image" Target="../media/image36.svg"/></Relationships>
</file>

<file path=xl/drawings/_rels/drawing7.xml.rels><?xml version="1.0" encoding="UTF-8" standalone="yes"?>
<Relationships xmlns="http://schemas.openxmlformats.org/package/2006/relationships"><Relationship Id="rId8" Type="http://schemas.openxmlformats.org/officeDocument/2006/relationships/image" Target="../media/image47.png"/><Relationship Id="rId13" Type="http://schemas.openxmlformats.org/officeDocument/2006/relationships/image" Target="../media/image18.png"/><Relationship Id="rId18" Type="http://schemas.openxmlformats.org/officeDocument/2006/relationships/image" Target="../media/image53.png"/><Relationship Id="rId3" Type="http://schemas.openxmlformats.org/officeDocument/2006/relationships/image" Target="../media/image42.svg"/><Relationship Id="rId21" Type="http://schemas.openxmlformats.org/officeDocument/2006/relationships/image" Target="../media/image25.png"/><Relationship Id="rId7" Type="http://schemas.openxmlformats.org/officeDocument/2006/relationships/image" Target="../media/image46.svg"/><Relationship Id="rId12" Type="http://schemas.openxmlformats.org/officeDocument/2006/relationships/chart" Target="../charts/chart7.xml"/><Relationship Id="rId17" Type="http://schemas.openxmlformats.org/officeDocument/2006/relationships/image" Target="../media/image52.svg"/><Relationship Id="rId2" Type="http://schemas.openxmlformats.org/officeDocument/2006/relationships/image" Target="../media/image41.png"/><Relationship Id="rId16" Type="http://schemas.openxmlformats.org/officeDocument/2006/relationships/image" Target="../media/image51.png"/><Relationship Id="rId20" Type="http://schemas.openxmlformats.org/officeDocument/2006/relationships/chart" Target="../charts/chart9.xml"/><Relationship Id="rId1" Type="http://schemas.openxmlformats.org/officeDocument/2006/relationships/chart" Target="../charts/chart6.xml"/><Relationship Id="rId6" Type="http://schemas.openxmlformats.org/officeDocument/2006/relationships/image" Target="../media/image45.png"/><Relationship Id="rId11" Type="http://schemas.openxmlformats.org/officeDocument/2006/relationships/image" Target="../media/image50.svg"/><Relationship Id="rId5" Type="http://schemas.openxmlformats.org/officeDocument/2006/relationships/image" Target="../media/image44.svg"/><Relationship Id="rId15" Type="http://schemas.openxmlformats.org/officeDocument/2006/relationships/chart" Target="../charts/chart8.xml"/><Relationship Id="rId10" Type="http://schemas.openxmlformats.org/officeDocument/2006/relationships/image" Target="../media/image49.png"/><Relationship Id="rId19" Type="http://schemas.openxmlformats.org/officeDocument/2006/relationships/image" Target="../media/image54.svg"/><Relationship Id="rId4" Type="http://schemas.openxmlformats.org/officeDocument/2006/relationships/image" Target="../media/image43.png"/><Relationship Id="rId9" Type="http://schemas.openxmlformats.org/officeDocument/2006/relationships/image" Target="../media/image48.svg"/><Relationship Id="rId14" Type="http://schemas.openxmlformats.org/officeDocument/2006/relationships/image" Target="../media/image19.svg"/><Relationship Id="rId22" Type="http://schemas.openxmlformats.org/officeDocument/2006/relationships/image" Target="../media/image26.svg"/></Relationships>
</file>

<file path=xl/drawings/_rels/drawing8.xml.rels><?xml version="1.0" encoding="UTF-8" standalone="yes"?>
<Relationships xmlns="http://schemas.openxmlformats.org/package/2006/relationships"><Relationship Id="rId3" Type="http://schemas.openxmlformats.org/officeDocument/2006/relationships/image" Target="../media/image39.png"/><Relationship Id="rId2" Type="http://schemas.openxmlformats.org/officeDocument/2006/relationships/image" Target="../media/image38.svg"/><Relationship Id="rId1" Type="http://schemas.openxmlformats.org/officeDocument/2006/relationships/image" Target="../media/image37.png"/><Relationship Id="rId4" Type="http://schemas.openxmlformats.org/officeDocument/2006/relationships/image" Target="../media/image40.svg"/></Relationships>
</file>

<file path=xl/drawings/drawing1.xml><?xml version="1.0" encoding="utf-8"?>
<xdr:wsDr xmlns:xdr="http://schemas.openxmlformats.org/drawingml/2006/spreadsheetDrawing" xmlns:a="http://schemas.openxmlformats.org/drawingml/2006/main">
  <xdr:twoCellAnchor editAs="oneCell">
    <xdr:from>
      <xdr:col>9</xdr:col>
      <xdr:colOff>53976</xdr:colOff>
      <xdr:row>4</xdr:row>
      <xdr:rowOff>320675</xdr:rowOff>
    </xdr:from>
    <xdr:to>
      <xdr:col>10</xdr:col>
      <xdr:colOff>523452</xdr:colOff>
      <xdr:row>11</xdr:row>
      <xdr:rowOff>160518</xdr:rowOff>
    </xdr:to>
    <xdr:pic>
      <xdr:nvPicPr>
        <xdr:cNvPr id="5" name="Image 4">
          <a:extLst>
            <a:ext uri="{FF2B5EF4-FFF2-40B4-BE49-F238E27FC236}">
              <a16:creationId xmlns:a16="http://schemas.microsoft.com/office/drawing/2014/main" id="{FAC9CFA9-F92F-430F-B707-A549B6984F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911976" y="1682750"/>
          <a:ext cx="1234651" cy="1728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66675</xdr:colOff>
      <xdr:row>16</xdr:row>
      <xdr:rowOff>38101</xdr:rowOff>
    </xdr:from>
    <xdr:to>
      <xdr:col>10</xdr:col>
      <xdr:colOff>774675</xdr:colOff>
      <xdr:row>22</xdr:row>
      <xdr:rowOff>173048</xdr:rowOff>
    </xdr:to>
    <xdr:pic>
      <xdr:nvPicPr>
        <xdr:cNvPr id="4" name="Image 3">
          <a:extLst>
            <a:ext uri="{FF2B5EF4-FFF2-40B4-BE49-F238E27FC236}">
              <a16:creationId xmlns:a16="http://schemas.microsoft.com/office/drawing/2014/main" id="{3220267C-288E-07D6-F6D0-F9BDC88993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62675" y="4781551"/>
          <a:ext cx="2232000" cy="19256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57154</xdr:rowOff>
    </xdr:from>
    <xdr:to>
      <xdr:col>0</xdr:col>
      <xdr:colOff>581275</xdr:colOff>
      <xdr:row>1</xdr:row>
      <xdr:rowOff>355519</xdr:rowOff>
    </xdr:to>
    <xdr:pic>
      <xdr:nvPicPr>
        <xdr:cNvPr id="3" name="Graphique 2" descr="Mille">
          <a:extLst>
            <a:ext uri="{FF2B5EF4-FFF2-40B4-BE49-F238E27FC236}">
              <a16:creationId xmlns:a16="http://schemas.microsoft.com/office/drawing/2014/main" id="{7C21DAC7-CD37-4B53-B7BE-EBD6FBAB0F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 y="57154"/>
          <a:ext cx="540000" cy="533315"/>
        </a:xfrm>
        <a:prstGeom prst="rect">
          <a:avLst/>
        </a:prstGeom>
      </xdr:spPr>
    </xdr:pic>
    <xdr:clientData/>
  </xdr:twoCellAnchor>
  <xdr:twoCellAnchor editAs="oneCell">
    <xdr:from>
      <xdr:col>0</xdr:col>
      <xdr:colOff>111125</xdr:colOff>
      <xdr:row>26</xdr:row>
      <xdr:rowOff>6351</xdr:rowOff>
    </xdr:from>
    <xdr:to>
      <xdr:col>0</xdr:col>
      <xdr:colOff>477475</xdr:colOff>
      <xdr:row>27</xdr:row>
      <xdr:rowOff>3118</xdr:rowOff>
    </xdr:to>
    <xdr:pic>
      <xdr:nvPicPr>
        <xdr:cNvPr id="5" name="Graphique 4" descr="Cible">
          <a:extLst>
            <a:ext uri="{FF2B5EF4-FFF2-40B4-BE49-F238E27FC236}">
              <a16:creationId xmlns:a16="http://schemas.microsoft.com/office/drawing/2014/main" id="{2DCE1522-74A1-4739-B499-CD1BFE5D17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1125" y="4330701"/>
          <a:ext cx="366350" cy="375170"/>
        </a:xfrm>
        <a:prstGeom prst="rect">
          <a:avLst/>
        </a:prstGeom>
      </xdr:spPr>
    </xdr:pic>
    <xdr:clientData/>
  </xdr:twoCellAnchor>
  <xdr:twoCellAnchor editAs="oneCell">
    <xdr:from>
      <xdr:col>0</xdr:col>
      <xdr:colOff>104777</xdr:colOff>
      <xdr:row>27</xdr:row>
      <xdr:rowOff>19050</xdr:rowOff>
    </xdr:from>
    <xdr:to>
      <xdr:col>0</xdr:col>
      <xdr:colOff>455727</xdr:colOff>
      <xdr:row>27</xdr:row>
      <xdr:rowOff>380782</xdr:rowOff>
    </xdr:to>
    <xdr:pic>
      <xdr:nvPicPr>
        <xdr:cNvPr id="6" name="Graphique 5" descr="Salle de classe">
          <a:extLst>
            <a:ext uri="{FF2B5EF4-FFF2-40B4-BE49-F238E27FC236}">
              <a16:creationId xmlns:a16="http://schemas.microsoft.com/office/drawing/2014/main" id="{EFC7E86B-BFDC-4E5E-8A35-2C40BBA839F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4777" y="4705350"/>
          <a:ext cx="350950" cy="360000"/>
        </a:xfrm>
        <a:prstGeom prst="rect">
          <a:avLst/>
        </a:prstGeom>
      </xdr:spPr>
    </xdr:pic>
    <xdr:clientData/>
  </xdr:twoCellAnchor>
  <xdr:twoCellAnchor editAs="oneCell">
    <xdr:from>
      <xdr:col>1</xdr:col>
      <xdr:colOff>3492790</xdr:colOff>
      <xdr:row>28</xdr:row>
      <xdr:rowOff>153843</xdr:rowOff>
    </xdr:from>
    <xdr:to>
      <xdr:col>2</xdr:col>
      <xdr:colOff>464653</xdr:colOff>
      <xdr:row>38</xdr:row>
      <xdr:rowOff>76201</xdr:rowOff>
    </xdr:to>
    <xdr:pic>
      <xdr:nvPicPr>
        <xdr:cNvPr id="7" name="Image 6">
          <a:extLst>
            <a:ext uri="{FF2B5EF4-FFF2-40B4-BE49-F238E27FC236}">
              <a16:creationId xmlns:a16="http://schemas.microsoft.com/office/drawing/2014/main" id="{2B1EDFA4-4E0D-4337-98F9-47E64537AE28}"/>
            </a:ext>
          </a:extLst>
        </xdr:cNvPr>
        <xdr:cNvPicPr>
          <a:picLocks noChangeAspect="1"/>
        </xdr:cNvPicPr>
      </xdr:nvPicPr>
      <xdr:blipFill>
        <a:blip xmlns:r="http://schemas.openxmlformats.org/officeDocument/2006/relationships" r:embed="rId7" cstate="email">
          <a:extLst>
            <a:ext uri="{BEBA8EAE-BF5A-486C-A8C5-ECC9F3942E4B}">
              <a14:imgProps xmlns:a14="http://schemas.microsoft.com/office/drawing/2010/main">
                <a14:imgLayer r:embed="rId8">
                  <a14:imgEffect>
                    <a14:backgroundRemoval t="8120" b="92735" l="2576" r="96667">
                      <a14:foregroundMark x1="11667" y1="23077" x2="7273" y2="77350"/>
                      <a14:foregroundMark x1="2727" y1="13248" x2="3030" y2="79915"/>
                      <a14:foregroundMark x1="5303" y1="45299" x2="6212" y2="38034"/>
                      <a14:foregroundMark x1="21970" y1="8974" x2="21970" y2="8974"/>
                      <a14:foregroundMark x1="22424" y1="10684" x2="38182" y2="72222"/>
                      <a14:foregroundMark x1="38182" y1="72222" x2="26818" y2="83333"/>
                      <a14:foregroundMark x1="26818" y1="83333" x2="26515" y2="84615"/>
                      <a14:foregroundMark x1="41970" y1="8974" x2="46667" y2="45299"/>
                      <a14:foregroundMark x1="46667" y1="45299" x2="42424" y2="92308"/>
                      <a14:foregroundMark x1="62424" y1="11966" x2="67879" y2="53419"/>
                      <a14:foregroundMark x1="67879" y1="53419" x2="66364" y2="81624"/>
                      <a14:foregroundMark x1="66364" y1="81624" x2="62727" y2="88034"/>
                      <a14:foregroundMark x1="66364" y1="21795" x2="75455" y2="46154"/>
                      <a14:foregroundMark x1="75455" y1="46154" x2="73030" y2="66239"/>
                      <a14:foregroundMark x1="45606" y1="21795" x2="54242" y2="55556"/>
                      <a14:foregroundMark x1="54242" y1="55556" x2="51818" y2="69658"/>
                      <a14:foregroundMark x1="66364" y1="23932" x2="63939" y2="23932"/>
                      <a14:foregroundMark x1="81818" y1="12821" x2="85000" y2="56838"/>
                      <a14:foregroundMark x1="85000" y1="56838" x2="93788" y2="67521"/>
                      <a14:foregroundMark x1="90303" y1="31197" x2="91364" y2="51709"/>
                      <a14:foregroundMark x1="91818" y1="33333" x2="82121" y2="12821"/>
                      <a14:foregroundMark x1="83333" y1="11538" x2="94242" y2="25641"/>
                      <a14:foregroundMark x1="94242" y1="25641" x2="93788" y2="58547"/>
                      <a14:foregroundMark x1="93788" y1="58547" x2="86818" y2="81624"/>
                      <a14:foregroundMark x1="86818" y1="81624" x2="83333" y2="86752"/>
                      <a14:foregroundMark x1="96061" y1="28205" x2="96818" y2="72650"/>
                      <a14:foregroundMark x1="21364" y1="92735" x2="21364" y2="92735"/>
                    </a14:backgroundRemoval>
                  </a14:imgEffect>
                </a14:imgLayer>
              </a14:imgProps>
            </a:ext>
            <a:ext uri="{28A0092B-C50C-407E-A947-70E740481C1C}">
              <a14:useLocalDpi xmlns:a14="http://schemas.microsoft.com/office/drawing/2010/main"/>
            </a:ext>
          </a:extLst>
        </a:blip>
        <a:stretch>
          <a:fillRect/>
        </a:stretch>
      </xdr:blipFill>
      <xdr:spPr>
        <a:xfrm>
          <a:off x="4124904" y="5089525"/>
          <a:ext cx="5345204" cy="1758085"/>
        </a:xfrm>
        <a:prstGeom prst="rect">
          <a:avLst/>
        </a:prstGeom>
      </xdr:spPr>
    </xdr:pic>
    <xdr:clientData/>
  </xdr:twoCellAnchor>
  <xdr:twoCellAnchor>
    <xdr:from>
      <xdr:col>4</xdr:col>
      <xdr:colOff>42331</xdr:colOff>
      <xdr:row>2</xdr:row>
      <xdr:rowOff>16933</xdr:rowOff>
    </xdr:from>
    <xdr:to>
      <xdr:col>5</xdr:col>
      <xdr:colOff>736206</xdr:colOff>
      <xdr:row>17</xdr:row>
      <xdr:rowOff>163358</xdr:rowOff>
    </xdr:to>
    <xdr:graphicFrame macro="">
      <xdr:nvGraphicFramePr>
        <xdr:cNvPr id="8" name="Graphique 7">
          <a:extLst>
            <a:ext uri="{FF2B5EF4-FFF2-40B4-BE49-F238E27FC236}">
              <a16:creationId xmlns:a16="http://schemas.microsoft.com/office/drawing/2014/main" id="{BE58587C-C6AE-441C-992C-E622BAA3E8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30497</xdr:colOff>
      <xdr:row>2</xdr:row>
      <xdr:rowOff>27901</xdr:rowOff>
    </xdr:from>
    <xdr:to>
      <xdr:col>6</xdr:col>
      <xdr:colOff>730722</xdr:colOff>
      <xdr:row>17</xdr:row>
      <xdr:rowOff>171151</xdr:rowOff>
    </xdr:to>
    <xdr:graphicFrame macro="">
      <xdr:nvGraphicFramePr>
        <xdr:cNvPr id="6" name="Graphique 5">
          <a:extLst>
            <a:ext uri="{FF2B5EF4-FFF2-40B4-BE49-F238E27FC236}">
              <a16:creationId xmlns:a16="http://schemas.microsoft.com/office/drawing/2014/main" id="{E4E0401F-5FE2-44A4-8E17-6DD74EA58A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54263</xdr:colOff>
      <xdr:row>0</xdr:row>
      <xdr:rowOff>60614</xdr:rowOff>
    </xdr:from>
    <xdr:to>
      <xdr:col>0</xdr:col>
      <xdr:colOff>600613</xdr:colOff>
      <xdr:row>1</xdr:row>
      <xdr:rowOff>336298</xdr:rowOff>
    </xdr:to>
    <xdr:grpSp>
      <xdr:nvGrpSpPr>
        <xdr:cNvPr id="7" name="Groupe 6">
          <a:extLst>
            <a:ext uri="{FF2B5EF4-FFF2-40B4-BE49-F238E27FC236}">
              <a16:creationId xmlns:a16="http://schemas.microsoft.com/office/drawing/2014/main" id="{801283C9-A069-46AB-82EA-4D6743B72565}"/>
            </a:ext>
          </a:extLst>
        </xdr:cNvPr>
        <xdr:cNvGrpSpPr>
          <a:grpSpLocks noChangeAspect="1"/>
        </xdr:cNvGrpSpPr>
      </xdr:nvGrpSpPr>
      <xdr:grpSpPr>
        <a:xfrm>
          <a:off x="54263" y="63789"/>
          <a:ext cx="543175" cy="507459"/>
          <a:chOff x="0" y="0"/>
          <a:chExt cx="900000" cy="900000"/>
        </a:xfrm>
        <a:solidFill>
          <a:schemeClr val="tx2"/>
        </a:solidFill>
      </xdr:grpSpPr>
      <xdr:pic>
        <xdr:nvPicPr>
          <xdr:cNvPr id="8" name="Graphique 5" descr="Loupe">
            <a:extLst>
              <a:ext uri="{FF2B5EF4-FFF2-40B4-BE49-F238E27FC236}">
                <a16:creationId xmlns:a16="http://schemas.microsoft.com/office/drawing/2014/main" id="{4F534FCC-DBD6-4BC5-B059-8806E231F5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0"/>
            <a:ext cx="900000" cy="900000"/>
          </a:xfrm>
          <a:prstGeom prst="rect">
            <a:avLst/>
          </a:prstGeom>
        </xdr:spPr>
      </xdr:pic>
      <xdr:pic>
        <xdr:nvPicPr>
          <xdr:cNvPr id="9" name="Graphique 3" descr="Outils">
            <a:extLst>
              <a:ext uri="{FF2B5EF4-FFF2-40B4-BE49-F238E27FC236}">
                <a16:creationId xmlns:a16="http://schemas.microsoft.com/office/drawing/2014/main" id="{85670B1B-21FD-45A0-8FCC-E9D85E4FD6D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211950" y="219075"/>
            <a:ext cx="288000" cy="288000"/>
          </a:xfrm>
          <a:prstGeom prst="rect">
            <a:avLst/>
          </a:prstGeom>
        </xdr:spPr>
      </xdr:pic>
    </xdr:grpSp>
    <xdr:clientData/>
  </xdr:twoCellAnchor>
  <xdr:twoCellAnchor editAs="oneCell">
    <xdr:from>
      <xdr:col>0</xdr:col>
      <xdr:colOff>95250</xdr:colOff>
      <xdr:row>26</xdr:row>
      <xdr:rowOff>58306</xdr:rowOff>
    </xdr:from>
    <xdr:to>
      <xdr:col>0</xdr:col>
      <xdr:colOff>455250</xdr:colOff>
      <xdr:row>28</xdr:row>
      <xdr:rowOff>47558</xdr:rowOff>
    </xdr:to>
    <xdr:pic>
      <xdr:nvPicPr>
        <xdr:cNvPr id="10" name="Graphique 9" descr="Groupe de personnes">
          <a:extLst>
            <a:ext uri="{FF2B5EF4-FFF2-40B4-BE49-F238E27FC236}">
              <a16:creationId xmlns:a16="http://schemas.microsoft.com/office/drawing/2014/main" id="{44BE5610-CA78-4C71-B4A7-92D4CFFD038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95250" y="5548170"/>
          <a:ext cx="360000" cy="3529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31363</xdr:colOff>
      <xdr:row>3</xdr:row>
      <xdr:rowOff>80723</xdr:rowOff>
    </xdr:from>
    <xdr:to>
      <xdr:col>6</xdr:col>
      <xdr:colOff>712538</xdr:colOff>
      <xdr:row>20</xdr:row>
      <xdr:rowOff>68109</xdr:rowOff>
    </xdr:to>
    <xdr:graphicFrame macro="">
      <xdr:nvGraphicFramePr>
        <xdr:cNvPr id="6" name="Graphique 5">
          <a:extLst>
            <a:ext uri="{FF2B5EF4-FFF2-40B4-BE49-F238E27FC236}">
              <a16:creationId xmlns:a16="http://schemas.microsoft.com/office/drawing/2014/main" id="{D74049C0-575D-4283-8A3A-22BBFA67DD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34637</xdr:colOff>
      <xdr:row>0</xdr:row>
      <xdr:rowOff>34637</xdr:rowOff>
    </xdr:from>
    <xdr:to>
      <xdr:col>0</xdr:col>
      <xdr:colOff>584162</xdr:colOff>
      <xdr:row>1</xdr:row>
      <xdr:rowOff>330222</xdr:rowOff>
    </xdr:to>
    <xdr:pic>
      <xdr:nvPicPr>
        <xdr:cNvPr id="7" name="Graphique 6" descr="Connexions">
          <a:extLst>
            <a:ext uri="{FF2B5EF4-FFF2-40B4-BE49-F238E27FC236}">
              <a16:creationId xmlns:a16="http://schemas.microsoft.com/office/drawing/2014/main" id="{5C29164F-7180-4EA4-B069-87F3320B02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4637" y="34637"/>
          <a:ext cx="543175" cy="544390"/>
        </a:xfrm>
        <a:prstGeom prst="rect">
          <a:avLst/>
        </a:prstGeom>
      </xdr:spPr>
    </xdr:pic>
    <xdr:clientData/>
  </xdr:twoCellAnchor>
  <xdr:twoCellAnchor editAs="oneCell">
    <xdr:from>
      <xdr:col>0</xdr:col>
      <xdr:colOff>126711</xdr:colOff>
      <xdr:row>30</xdr:row>
      <xdr:rowOff>10969</xdr:rowOff>
    </xdr:from>
    <xdr:to>
      <xdr:col>0</xdr:col>
      <xdr:colOff>496236</xdr:colOff>
      <xdr:row>31</xdr:row>
      <xdr:rowOff>10100</xdr:rowOff>
    </xdr:to>
    <xdr:pic>
      <xdr:nvPicPr>
        <xdr:cNvPr id="8" name="Graphique 7" descr="Conversation (droite à gauche)">
          <a:extLst>
            <a:ext uri="{FF2B5EF4-FFF2-40B4-BE49-F238E27FC236}">
              <a16:creationId xmlns:a16="http://schemas.microsoft.com/office/drawing/2014/main" id="{975C6E31-8380-4EC4-881B-E93550266D7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26711" y="6314787"/>
          <a:ext cx="369525" cy="385615"/>
        </a:xfrm>
        <a:prstGeom prst="rect">
          <a:avLst/>
        </a:prstGeom>
      </xdr:spPr>
    </xdr:pic>
    <xdr:clientData/>
  </xdr:twoCellAnchor>
  <xdr:twoCellAnchor editAs="oneCell">
    <xdr:from>
      <xdr:col>0</xdr:col>
      <xdr:colOff>114878</xdr:colOff>
      <xdr:row>31</xdr:row>
      <xdr:rowOff>51959</xdr:rowOff>
    </xdr:from>
    <xdr:to>
      <xdr:col>0</xdr:col>
      <xdr:colOff>474878</xdr:colOff>
      <xdr:row>32</xdr:row>
      <xdr:rowOff>30396</xdr:rowOff>
    </xdr:to>
    <xdr:pic>
      <xdr:nvPicPr>
        <xdr:cNvPr id="9" name="Graphique 8" descr="Personne avec une idée">
          <a:extLst>
            <a:ext uri="{FF2B5EF4-FFF2-40B4-BE49-F238E27FC236}">
              <a16:creationId xmlns:a16="http://schemas.microsoft.com/office/drawing/2014/main" id="{5955FE0A-9B9A-4AD5-8587-C68817BB0A9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14878" y="6719459"/>
          <a:ext cx="360000" cy="361746"/>
        </a:xfrm>
        <a:prstGeom prst="rect">
          <a:avLst/>
        </a:prstGeom>
      </xdr:spPr>
    </xdr:pic>
    <xdr:clientData/>
  </xdr:twoCellAnchor>
  <xdr:twoCellAnchor editAs="oneCell">
    <xdr:from>
      <xdr:col>2</xdr:col>
      <xdr:colOff>19049</xdr:colOff>
      <xdr:row>32</xdr:row>
      <xdr:rowOff>28575</xdr:rowOff>
    </xdr:from>
    <xdr:to>
      <xdr:col>6</xdr:col>
      <xdr:colOff>688973</xdr:colOff>
      <xdr:row>39</xdr:row>
      <xdr:rowOff>115884</xdr:rowOff>
    </xdr:to>
    <xdr:pic>
      <xdr:nvPicPr>
        <xdr:cNvPr id="2" name="Image 1">
          <a:extLst>
            <a:ext uri="{FF2B5EF4-FFF2-40B4-BE49-F238E27FC236}">
              <a16:creationId xmlns:a16="http://schemas.microsoft.com/office/drawing/2014/main" id="{5D6D7CFF-FD29-4D92-BD28-CC468C418AD0}"/>
            </a:ext>
          </a:extLst>
        </xdr:cNvPr>
        <xdr:cNvPicPr>
          <a:picLocks noChangeAspect="1"/>
        </xdr:cNvPicPr>
      </xdr:nvPicPr>
      <xdr:blipFill>
        <a:blip xmlns:r="http://schemas.openxmlformats.org/officeDocument/2006/relationships" r:embed="rId8"/>
        <a:stretch>
          <a:fillRect/>
        </a:stretch>
      </xdr:blipFill>
      <xdr:spPr>
        <a:xfrm>
          <a:off x="9020174" y="5991225"/>
          <a:ext cx="3622674" cy="13731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15488</xdr:colOff>
      <xdr:row>3</xdr:row>
      <xdr:rowOff>16933</xdr:rowOff>
    </xdr:from>
    <xdr:to>
      <xdr:col>5</xdr:col>
      <xdr:colOff>722063</xdr:colOff>
      <xdr:row>19</xdr:row>
      <xdr:rowOff>141999</xdr:rowOff>
    </xdr:to>
    <xdr:graphicFrame macro="">
      <xdr:nvGraphicFramePr>
        <xdr:cNvPr id="2" name="Graphique 1">
          <a:extLst>
            <a:ext uri="{FF2B5EF4-FFF2-40B4-BE49-F238E27FC236}">
              <a16:creationId xmlns:a16="http://schemas.microsoft.com/office/drawing/2014/main" id="{9171B034-6ABA-4B8E-B859-9F86EE98B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51955</xdr:colOff>
      <xdr:row>0</xdr:row>
      <xdr:rowOff>43295</xdr:rowOff>
    </xdr:from>
    <xdr:to>
      <xdr:col>0</xdr:col>
      <xdr:colOff>598305</xdr:colOff>
      <xdr:row>1</xdr:row>
      <xdr:rowOff>331597</xdr:rowOff>
    </xdr:to>
    <xdr:pic>
      <xdr:nvPicPr>
        <xdr:cNvPr id="7" name="Graphique 6" descr="Brainstorming de groupe">
          <a:extLst>
            <a:ext uri="{FF2B5EF4-FFF2-40B4-BE49-F238E27FC236}">
              <a16:creationId xmlns:a16="http://schemas.microsoft.com/office/drawing/2014/main" id="{328CBD55-D59D-4EA4-9493-4691866328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1955" y="43295"/>
          <a:ext cx="543175" cy="527582"/>
        </a:xfrm>
        <a:prstGeom prst="rect">
          <a:avLst/>
        </a:prstGeom>
      </xdr:spPr>
    </xdr:pic>
    <xdr:clientData/>
  </xdr:twoCellAnchor>
  <xdr:twoCellAnchor editAs="oneCell">
    <xdr:from>
      <xdr:col>0</xdr:col>
      <xdr:colOff>97559</xdr:colOff>
      <xdr:row>33</xdr:row>
      <xdr:rowOff>58306</xdr:rowOff>
    </xdr:from>
    <xdr:to>
      <xdr:col>0</xdr:col>
      <xdr:colOff>562384</xdr:colOff>
      <xdr:row>35</xdr:row>
      <xdr:rowOff>132823</xdr:rowOff>
    </xdr:to>
    <xdr:pic>
      <xdr:nvPicPr>
        <xdr:cNvPr id="8" name="Graphique 7" descr="Avis des clients">
          <a:extLst>
            <a:ext uri="{FF2B5EF4-FFF2-40B4-BE49-F238E27FC236}">
              <a16:creationId xmlns:a16="http://schemas.microsoft.com/office/drawing/2014/main" id="{83AB028A-691E-4DFF-BB9B-BA46F575303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7559" y="6284192"/>
          <a:ext cx="461650" cy="455517"/>
        </a:xfrm>
        <a:prstGeom prst="rect">
          <a:avLst/>
        </a:prstGeom>
      </xdr:spPr>
    </xdr:pic>
    <xdr:clientData/>
  </xdr:twoCellAnchor>
  <xdr:twoCellAnchor editAs="oneCell">
    <xdr:from>
      <xdr:col>0</xdr:col>
      <xdr:colOff>75621</xdr:colOff>
      <xdr:row>30</xdr:row>
      <xdr:rowOff>31463</xdr:rowOff>
    </xdr:from>
    <xdr:to>
      <xdr:col>0</xdr:col>
      <xdr:colOff>543621</xdr:colOff>
      <xdr:row>32</xdr:row>
      <xdr:rowOff>145034</xdr:rowOff>
    </xdr:to>
    <xdr:pic>
      <xdr:nvPicPr>
        <xdr:cNvPr id="9" name="Graphique 8" descr="Conversation">
          <a:extLst>
            <a:ext uri="{FF2B5EF4-FFF2-40B4-BE49-F238E27FC236}">
              <a16:creationId xmlns:a16="http://schemas.microsoft.com/office/drawing/2014/main" id="{68D9E7A9-1973-4E60-BA6E-9F76FB2276E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5621" y="5711827"/>
          <a:ext cx="464825" cy="4740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42330</xdr:colOff>
      <xdr:row>2</xdr:row>
      <xdr:rowOff>106700</xdr:rowOff>
    </xdr:from>
    <xdr:to>
      <xdr:col>5</xdr:col>
      <xdr:colOff>733030</xdr:colOff>
      <xdr:row>18</xdr:row>
      <xdr:rowOff>44440</xdr:rowOff>
    </xdr:to>
    <xdr:graphicFrame macro="">
      <xdr:nvGraphicFramePr>
        <xdr:cNvPr id="6" name="Graphique 5">
          <a:extLst>
            <a:ext uri="{FF2B5EF4-FFF2-40B4-BE49-F238E27FC236}">
              <a16:creationId xmlns:a16="http://schemas.microsoft.com/office/drawing/2014/main" id="{F99F48EB-E50D-46F4-A707-9CEA295A94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34637</xdr:colOff>
      <xdr:row>0</xdr:row>
      <xdr:rowOff>60615</xdr:rowOff>
    </xdr:from>
    <xdr:to>
      <xdr:col>0</xdr:col>
      <xdr:colOff>577812</xdr:colOff>
      <xdr:row>1</xdr:row>
      <xdr:rowOff>332208</xdr:rowOff>
    </xdr:to>
    <xdr:grpSp>
      <xdr:nvGrpSpPr>
        <xdr:cNvPr id="7" name="Groupe 6">
          <a:extLst>
            <a:ext uri="{FF2B5EF4-FFF2-40B4-BE49-F238E27FC236}">
              <a16:creationId xmlns:a16="http://schemas.microsoft.com/office/drawing/2014/main" id="{3964CBDB-E0EA-44D7-A387-1189320BCABB}"/>
            </a:ext>
          </a:extLst>
        </xdr:cNvPr>
        <xdr:cNvGrpSpPr>
          <a:grpSpLocks noChangeAspect="1"/>
        </xdr:cNvGrpSpPr>
      </xdr:nvGrpSpPr>
      <xdr:grpSpPr>
        <a:xfrm>
          <a:off x="31462" y="63790"/>
          <a:ext cx="549525" cy="509718"/>
          <a:chOff x="268224" y="316992"/>
          <a:chExt cx="1731267" cy="1682499"/>
        </a:xfrm>
        <a:solidFill>
          <a:schemeClr val="tx2"/>
        </a:solidFill>
      </xdr:grpSpPr>
      <xdr:pic>
        <xdr:nvPicPr>
          <xdr:cNvPr id="8" name="Graphique 2" descr="Flèche en cercle">
            <a:extLst>
              <a:ext uri="{FF2B5EF4-FFF2-40B4-BE49-F238E27FC236}">
                <a16:creationId xmlns:a16="http://schemas.microsoft.com/office/drawing/2014/main" id="{E60F9D0C-6803-4581-96FF-6A3633613CC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l="11642" t="13758" r="13217" b="13217"/>
          <a:stretch/>
        </xdr:blipFill>
        <xdr:spPr>
          <a:xfrm>
            <a:off x="268224" y="316992"/>
            <a:ext cx="1731267" cy="1682499"/>
          </a:xfrm>
          <a:prstGeom prst="rect">
            <a:avLst/>
          </a:prstGeom>
        </xdr:spPr>
      </xdr:pic>
      <xdr:pic>
        <xdr:nvPicPr>
          <xdr:cNvPr id="9" name="Graphique 3" descr="Podcasting">
            <a:extLst>
              <a:ext uri="{FF2B5EF4-FFF2-40B4-BE49-F238E27FC236}">
                <a16:creationId xmlns:a16="http://schemas.microsoft.com/office/drawing/2014/main" id="{B9665C10-3A08-4D48-8980-D6718D2FAB2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85802" y="617160"/>
            <a:ext cx="979256" cy="979258"/>
          </a:xfrm>
          <a:prstGeom prst="rect">
            <a:avLst/>
          </a:prstGeom>
        </xdr:spPr>
      </xdr:pic>
    </xdr:grpSp>
    <xdr:clientData/>
  </xdr:twoCellAnchor>
  <xdr:twoCellAnchor editAs="oneCell">
    <xdr:from>
      <xdr:col>0</xdr:col>
      <xdr:colOff>69273</xdr:colOff>
      <xdr:row>27</xdr:row>
      <xdr:rowOff>98423</xdr:rowOff>
    </xdr:from>
    <xdr:to>
      <xdr:col>0</xdr:col>
      <xdr:colOff>549973</xdr:colOff>
      <xdr:row>29</xdr:row>
      <xdr:rowOff>8988</xdr:rowOff>
    </xdr:to>
    <xdr:pic>
      <xdr:nvPicPr>
        <xdr:cNvPr id="10" name="Graphique 9" descr="Réveil">
          <a:extLst>
            <a:ext uri="{FF2B5EF4-FFF2-40B4-BE49-F238E27FC236}">
              <a16:creationId xmlns:a16="http://schemas.microsoft.com/office/drawing/2014/main" id="{E83EB13F-1F84-46EC-B91D-0DF0D88B792D}"/>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9273" y="5605605"/>
          <a:ext cx="480700" cy="482065"/>
        </a:xfrm>
        <a:prstGeom prst="rect">
          <a:avLst/>
        </a:prstGeom>
      </xdr:spPr>
    </xdr:pic>
    <xdr:clientData/>
  </xdr:twoCellAnchor>
  <xdr:twoCellAnchor editAs="oneCell">
    <xdr:from>
      <xdr:col>0</xdr:col>
      <xdr:colOff>98424</xdr:colOff>
      <xdr:row>30</xdr:row>
      <xdr:rowOff>0</xdr:rowOff>
    </xdr:from>
    <xdr:to>
      <xdr:col>0</xdr:col>
      <xdr:colOff>550549</xdr:colOff>
      <xdr:row>32</xdr:row>
      <xdr:rowOff>84959</xdr:rowOff>
    </xdr:to>
    <xdr:pic>
      <xdr:nvPicPr>
        <xdr:cNvPr id="11" name="Graphique 10" descr="Questions">
          <a:extLst>
            <a:ext uri="{FF2B5EF4-FFF2-40B4-BE49-F238E27FC236}">
              <a16:creationId xmlns:a16="http://schemas.microsoft.com/office/drawing/2014/main" id="{48DD8D30-37FF-4A89-B45A-4BB22E9D0E1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98424" y="6485659"/>
          <a:ext cx="452125" cy="4486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85434</xdr:colOff>
      <xdr:row>2</xdr:row>
      <xdr:rowOff>57144</xdr:rowOff>
    </xdr:from>
    <xdr:to>
      <xdr:col>3</xdr:col>
      <xdr:colOff>1353311</xdr:colOff>
      <xdr:row>18</xdr:row>
      <xdr:rowOff>7196</xdr:rowOff>
    </xdr:to>
    <xdr:graphicFrame macro="">
      <xdr:nvGraphicFramePr>
        <xdr:cNvPr id="8" name="Graphique 7">
          <a:extLst>
            <a:ext uri="{FF2B5EF4-FFF2-40B4-BE49-F238E27FC236}">
              <a16:creationId xmlns:a16="http://schemas.microsoft.com/office/drawing/2014/main" id="{A5DA9B88-BFB4-46F4-A369-68F39188835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669923</xdr:colOff>
      <xdr:row>4</xdr:row>
      <xdr:rowOff>66962</xdr:rowOff>
    </xdr:from>
    <xdr:to>
      <xdr:col>2</xdr:col>
      <xdr:colOff>1095573</xdr:colOff>
      <xdr:row>6</xdr:row>
      <xdr:rowOff>92620</xdr:rowOff>
    </xdr:to>
    <xdr:pic>
      <xdr:nvPicPr>
        <xdr:cNvPr id="9" name="Graphique 2" descr="Mille">
          <a:extLst>
            <a:ext uri="{FF2B5EF4-FFF2-40B4-BE49-F238E27FC236}">
              <a16:creationId xmlns:a16="http://schemas.microsoft.com/office/drawing/2014/main" id="{90DC8FEA-1B0D-4D3E-9A58-BE030CCD955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739446" y="1045439"/>
          <a:ext cx="425650" cy="406658"/>
        </a:xfrm>
        <a:prstGeom prst="rect">
          <a:avLst/>
        </a:prstGeom>
      </xdr:spPr>
    </xdr:pic>
    <xdr:clientData/>
  </xdr:twoCellAnchor>
  <xdr:twoCellAnchor>
    <xdr:from>
      <xdr:col>0</xdr:col>
      <xdr:colOff>591128</xdr:colOff>
      <xdr:row>6</xdr:row>
      <xdr:rowOff>167697</xdr:rowOff>
    </xdr:from>
    <xdr:to>
      <xdr:col>1</xdr:col>
      <xdr:colOff>378942</xdr:colOff>
      <xdr:row>9</xdr:row>
      <xdr:rowOff>50999</xdr:rowOff>
    </xdr:to>
    <xdr:grpSp>
      <xdr:nvGrpSpPr>
        <xdr:cNvPr id="10" name="Groupe 9">
          <a:extLst>
            <a:ext uri="{FF2B5EF4-FFF2-40B4-BE49-F238E27FC236}">
              <a16:creationId xmlns:a16="http://schemas.microsoft.com/office/drawing/2014/main" id="{EBA0C7A3-6E4F-4439-9061-730FDB73582D}"/>
            </a:ext>
          </a:extLst>
        </xdr:cNvPr>
        <xdr:cNvGrpSpPr>
          <a:grpSpLocks noChangeAspect="1"/>
        </xdr:cNvGrpSpPr>
      </xdr:nvGrpSpPr>
      <xdr:grpSpPr>
        <a:xfrm>
          <a:off x="591128" y="1517072"/>
          <a:ext cx="416464" cy="426227"/>
          <a:chOff x="0" y="0"/>
          <a:chExt cx="4432045" cy="4307199"/>
        </a:xfrm>
        <a:solidFill>
          <a:schemeClr val="tx2"/>
        </a:solidFill>
      </xdr:grpSpPr>
      <xdr:pic>
        <xdr:nvPicPr>
          <xdr:cNvPr id="11" name="Graphique 2" descr="Flèche en cercle">
            <a:extLst>
              <a:ext uri="{FF2B5EF4-FFF2-40B4-BE49-F238E27FC236}">
                <a16:creationId xmlns:a16="http://schemas.microsoft.com/office/drawing/2014/main" id="{E6AAEEF5-17C7-4F68-8921-9BC1D1B826B7}"/>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rcRect l="11642" t="13758" r="13217" b="13217"/>
          <a:stretch/>
        </xdr:blipFill>
        <xdr:spPr>
          <a:xfrm>
            <a:off x="0" y="0"/>
            <a:ext cx="4432045" cy="4307199"/>
          </a:xfrm>
          <a:prstGeom prst="rect">
            <a:avLst/>
          </a:prstGeom>
        </xdr:spPr>
      </xdr:pic>
      <xdr:pic>
        <xdr:nvPicPr>
          <xdr:cNvPr id="12" name="Graphique 3" descr="Podcasting">
            <a:extLst>
              <a:ext uri="{FF2B5EF4-FFF2-40B4-BE49-F238E27FC236}">
                <a16:creationId xmlns:a16="http://schemas.microsoft.com/office/drawing/2014/main" id="{D5C0BC2F-7A05-4A0E-8F20-F7F28B279F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069000" y="768430"/>
            <a:ext cx="2506896" cy="2506901"/>
          </a:xfrm>
          <a:prstGeom prst="rect">
            <a:avLst/>
          </a:prstGeom>
        </xdr:spPr>
      </xdr:pic>
    </xdr:grpSp>
    <xdr:clientData/>
  </xdr:twoCellAnchor>
  <xdr:twoCellAnchor>
    <xdr:from>
      <xdr:col>3</xdr:col>
      <xdr:colOff>507709</xdr:colOff>
      <xdr:row>7</xdr:row>
      <xdr:rowOff>75624</xdr:rowOff>
    </xdr:from>
    <xdr:to>
      <xdr:col>3</xdr:col>
      <xdr:colOff>927406</xdr:colOff>
      <xdr:row>9</xdr:row>
      <xdr:rowOff>111117</xdr:rowOff>
    </xdr:to>
    <xdr:grpSp>
      <xdr:nvGrpSpPr>
        <xdr:cNvPr id="13" name="Groupe 12">
          <a:extLst>
            <a:ext uri="{FF2B5EF4-FFF2-40B4-BE49-F238E27FC236}">
              <a16:creationId xmlns:a16="http://schemas.microsoft.com/office/drawing/2014/main" id="{91375AE3-F70E-401B-9187-312C7EFC1F70}"/>
            </a:ext>
          </a:extLst>
        </xdr:cNvPr>
        <xdr:cNvGrpSpPr>
          <a:grpSpLocks noChangeAspect="1"/>
        </xdr:cNvGrpSpPr>
      </xdr:nvGrpSpPr>
      <xdr:grpSpPr>
        <a:xfrm>
          <a:off x="4009734" y="1609149"/>
          <a:ext cx="419697" cy="394268"/>
          <a:chOff x="0" y="0"/>
          <a:chExt cx="1125000" cy="1125000"/>
        </a:xfrm>
        <a:solidFill>
          <a:schemeClr val="tx2"/>
        </a:solidFill>
      </xdr:grpSpPr>
      <xdr:pic>
        <xdr:nvPicPr>
          <xdr:cNvPr id="14" name="Graphique 5" descr="Loupe">
            <a:extLst>
              <a:ext uri="{FF2B5EF4-FFF2-40B4-BE49-F238E27FC236}">
                <a16:creationId xmlns:a16="http://schemas.microsoft.com/office/drawing/2014/main" id="{9BAADCAC-AACB-4C45-870A-9330292324EF}"/>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0" y="0"/>
            <a:ext cx="1125000" cy="1125000"/>
          </a:xfrm>
          <a:prstGeom prst="rect">
            <a:avLst/>
          </a:prstGeom>
        </xdr:spPr>
      </xdr:pic>
      <xdr:pic>
        <xdr:nvPicPr>
          <xdr:cNvPr id="15" name="Graphique 3" descr="Outils">
            <a:extLst>
              <a:ext uri="{FF2B5EF4-FFF2-40B4-BE49-F238E27FC236}">
                <a16:creationId xmlns:a16="http://schemas.microsoft.com/office/drawing/2014/main" id="{5C6E0B63-820B-4696-BDE8-32ADCC5F48C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264937" y="273844"/>
            <a:ext cx="360000" cy="360000"/>
          </a:xfrm>
          <a:prstGeom prst="rect">
            <a:avLst/>
          </a:prstGeom>
        </xdr:spPr>
      </xdr:pic>
    </xdr:grpSp>
    <xdr:clientData/>
  </xdr:twoCellAnchor>
  <xdr:twoCellAnchor>
    <xdr:from>
      <xdr:col>4</xdr:col>
      <xdr:colOff>72446</xdr:colOff>
      <xdr:row>2</xdr:row>
      <xdr:rowOff>63497</xdr:rowOff>
    </xdr:from>
    <xdr:to>
      <xdr:col>7</xdr:col>
      <xdr:colOff>530749</xdr:colOff>
      <xdr:row>18</xdr:row>
      <xdr:rowOff>13549</xdr:rowOff>
    </xdr:to>
    <xdr:graphicFrame macro="">
      <xdr:nvGraphicFramePr>
        <xdr:cNvPr id="16" name="Graphique 15">
          <a:extLst>
            <a:ext uri="{FF2B5EF4-FFF2-40B4-BE49-F238E27FC236}">
              <a16:creationId xmlns:a16="http://schemas.microsoft.com/office/drawing/2014/main" id="{341DBBCF-96ED-408E-9D91-3C996083106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4</xdr:col>
      <xdr:colOff>159037</xdr:colOff>
      <xdr:row>2</xdr:row>
      <xdr:rowOff>103043</xdr:rowOff>
    </xdr:from>
    <xdr:to>
      <xdr:col>4</xdr:col>
      <xdr:colOff>695862</xdr:colOff>
      <xdr:row>5</xdr:row>
      <xdr:rowOff>126555</xdr:rowOff>
    </xdr:to>
    <xdr:pic>
      <xdr:nvPicPr>
        <xdr:cNvPr id="17" name="Graphique 16" descr="Conversation (droite à gauche)">
          <a:extLst>
            <a:ext uri="{FF2B5EF4-FFF2-40B4-BE49-F238E27FC236}">
              <a16:creationId xmlns:a16="http://schemas.microsoft.com/office/drawing/2014/main" id="{B54B7E00-D724-4CDC-A844-A4C79ABCF73B}"/>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5103378" y="717838"/>
          <a:ext cx="540000" cy="583178"/>
        </a:xfrm>
        <a:prstGeom prst="rect">
          <a:avLst/>
        </a:prstGeom>
      </xdr:spPr>
    </xdr:pic>
    <xdr:clientData/>
  </xdr:twoCellAnchor>
  <xdr:twoCellAnchor>
    <xdr:from>
      <xdr:col>0</xdr:col>
      <xdr:colOff>33481</xdr:colOff>
      <xdr:row>21</xdr:row>
      <xdr:rowOff>77641</xdr:rowOff>
    </xdr:from>
    <xdr:to>
      <xdr:col>3</xdr:col>
      <xdr:colOff>1321968</xdr:colOff>
      <xdr:row>37</xdr:row>
      <xdr:rowOff>16725</xdr:rowOff>
    </xdr:to>
    <xdr:graphicFrame macro="">
      <xdr:nvGraphicFramePr>
        <xdr:cNvPr id="2" name="Graphique 1">
          <a:extLst>
            <a:ext uri="{FF2B5EF4-FFF2-40B4-BE49-F238E27FC236}">
              <a16:creationId xmlns:a16="http://schemas.microsoft.com/office/drawing/2014/main" id="{14A1C683-6073-469F-A6B8-D31C5AF422B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0</xdr:col>
      <xdr:colOff>124401</xdr:colOff>
      <xdr:row>21</xdr:row>
      <xdr:rowOff>124398</xdr:rowOff>
    </xdr:from>
    <xdr:to>
      <xdr:col>1</xdr:col>
      <xdr:colOff>18545</xdr:colOff>
      <xdr:row>24</xdr:row>
      <xdr:rowOff>122050</xdr:rowOff>
    </xdr:to>
    <xdr:pic>
      <xdr:nvPicPr>
        <xdr:cNvPr id="20" name="Graphique 1" descr="Croissance commerciale">
          <a:extLst>
            <a:ext uri="{FF2B5EF4-FFF2-40B4-BE49-F238E27FC236}">
              <a16:creationId xmlns:a16="http://schemas.microsoft.com/office/drawing/2014/main" id="{807DBA6E-8AB8-4EF4-A86F-44BE6411ADA1}"/>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 uri="{96DAC541-7B7A-43D3-8B79-37D633B846F1}">
              <asvg:svgBlip xmlns:asvg="http://schemas.microsoft.com/office/drawing/2016/SVG/main" r:embed="rId17"/>
            </a:ext>
          </a:extLst>
        </a:blip>
        <a:stretch>
          <a:fillRect/>
        </a:stretch>
      </xdr:blipFill>
      <xdr:spPr>
        <a:xfrm>
          <a:off x="124401" y="4211489"/>
          <a:ext cx="526258" cy="540000"/>
        </a:xfrm>
        <a:prstGeom prst="rect">
          <a:avLst/>
        </a:prstGeom>
      </xdr:spPr>
    </xdr:pic>
    <xdr:clientData/>
  </xdr:twoCellAnchor>
  <xdr:twoCellAnchor editAs="oneCell">
    <xdr:from>
      <xdr:col>0</xdr:col>
      <xdr:colOff>129887</xdr:colOff>
      <xdr:row>2</xdr:row>
      <xdr:rowOff>129888</xdr:rowOff>
    </xdr:from>
    <xdr:to>
      <xdr:col>1</xdr:col>
      <xdr:colOff>40948</xdr:colOff>
      <xdr:row>5</xdr:row>
      <xdr:rowOff>67984</xdr:rowOff>
    </xdr:to>
    <xdr:pic>
      <xdr:nvPicPr>
        <xdr:cNvPr id="21" name="Graphique 20" descr="Couronne">
          <a:extLst>
            <a:ext uri="{FF2B5EF4-FFF2-40B4-BE49-F238E27FC236}">
              <a16:creationId xmlns:a16="http://schemas.microsoft.com/office/drawing/2014/main" id="{7A46F50B-3FFE-48BF-8FE0-12EE49C27F25}"/>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129887" y="744683"/>
          <a:ext cx="543175" cy="504112"/>
        </a:xfrm>
        <a:prstGeom prst="rect">
          <a:avLst/>
        </a:prstGeom>
      </xdr:spPr>
    </xdr:pic>
    <xdr:clientData/>
  </xdr:twoCellAnchor>
  <xdr:twoCellAnchor>
    <xdr:from>
      <xdr:col>4</xdr:col>
      <xdr:colOff>66676</xdr:colOff>
      <xdr:row>21</xdr:row>
      <xdr:rowOff>82550</xdr:rowOff>
    </xdr:from>
    <xdr:to>
      <xdr:col>7</xdr:col>
      <xdr:colOff>570702</xdr:colOff>
      <xdr:row>37</xdr:row>
      <xdr:rowOff>21650</xdr:rowOff>
    </xdr:to>
    <xdr:graphicFrame macro="">
      <xdr:nvGraphicFramePr>
        <xdr:cNvPr id="22" name="Graphique 21">
          <a:extLst>
            <a:ext uri="{FF2B5EF4-FFF2-40B4-BE49-F238E27FC236}">
              <a16:creationId xmlns:a16="http://schemas.microsoft.com/office/drawing/2014/main" id="{E5DB4FD1-5B1E-41E8-A8FB-4B1DBD862CB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4</xdr:col>
      <xdr:colOff>164522</xdr:colOff>
      <xdr:row>21</xdr:row>
      <xdr:rowOff>150380</xdr:rowOff>
    </xdr:from>
    <xdr:to>
      <xdr:col>4</xdr:col>
      <xdr:colOff>687848</xdr:colOff>
      <xdr:row>24</xdr:row>
      <xdr:rowOff>141682</xdr:rowOff>
    </xdr:to>
    <xdr:pic>
      <xdr:nvPicPr>
        <xdr:cNvPr id="19" name="Graphique 7" descr="Avis des clients">
          <a:extLst>
            <a:ext uri="{FF2B5EF4-FFF2-40B4-BE49-F238E27FC236}">
              <a16:creationId xmlns:a16="http://schemas.microsoft.com/office/drawing/2014/main" id="{04C577C0-A54A-40DC-ADC3-D429F9F2C9F9}"/>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5108863" y="4237471"/>
          <a:ext cx="523326" cy="540000"/>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0.74923</cdr:x>
      <cdr:y>0.71517</cdr:y>
    </cdr:from>
    <cdr:to>
      <cdr:x>0.83977</cdr:x>
      <cdr:y>0.8706</cdr:y>
    </cdr:to>
    <cdr:pic>
      <cdr:nvPicPr>
        <cdr:cNvPr id="5" name="Graphique 3" descr="Connexions">
          <a:extLst xmlns:a="http://schemas.openxmlformats.org/drawingml/2006/main">
            <a:ext uri="{FF2B5EF4-FFF2-40B4-BE49-F238E27FC236}">
              <a16:creationId xmlns:a16="http://schemas.microsoft.com/office/drawing/2014/main" id="{C3B50DDA-C4ED-4238-BB49-AE6F701FB12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3575043" y="2059698"/>
          <a:ext cx="432024" cy="447638"/>
        </a:xfrm>
        <a:prstGeom xmlns:a="http://schemas.openxmlformats.org/drawingml/2006/main" prst="rect">
          <a:avLst/>
        </a:prstGeom>
      </cdr:spPr>
    </cdr:pic>
  </cdr:relSizeAnchor>
  <cdr:relSizeAnchor xmlns:cdr="http://schemas.openxmlformats.org/drawingml/2006/chartDrawing">
    <cdr:from>
      <cdr:x>0.15383</cdr:x>
      <cdr:y>0.72119</cdr:y>
    </cdr:from>
    <cdr:to>
      <cdr:x>0.2518</cdr:x>
      <cdr:y>0.87183</cdr:y>
    </cdr:to>
    <cdr:pic>
      <cdr:nvPicPr>
        <cdr:cNvPr id="6" name="Graphique 2" descr="Brainstorming de groupe">
          <a:extLst xmlns:a="http://schemas.openxmlformats.org/drawingml/2006/main">
            <a:ext uri="{FF2B5EF4-FFF2-40B4-BE49-F238E27FC236}">
              <a16:creationId xmlns:a16="http://schemas.microsoft.com/office/drawing/2014/main" id="{CB0E31D5-39F6-4D07-9EFA-DB2E9D72484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734015" y="2077016"/>
          <a:ext cx="467477" cy="433843"/>
        </a:xfrm>
        <a:prstGeom xmlns:a="http://schemas.openxmlformats.org/drawingml/2006/main" prst="rect">
          <a:avLst/>
        </a:prstGeom>
      </cdr:spPr>
    </cdr:pic>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1AA2D-D446-425F-A64E-1DBA863EFB20}">
  <sheetPr>
    <tabColor theme="3"/>
  </sheetPr>
  <dimension ref="A1:K23"/>
  <sheetViews>
    <sheetView zoomScaleNormal="100" workbookViewId="0">
      <selection activeCell="A3" sqref="A3"/>
    </sheetView>
  </sheetViews>
  <sheetFormatPr baseColWidth="10" defaultRowHeight="14.5" x14ac:dyDescent="0.35"/>
  <cols>
    <col min="1" max="10" width="10.90625" style="2"/>
    <col min="11" max="11" width="11.453125" style="2" customWidth="1"/>
    <col min="12" max="16384" width="10.90625" style="2"/>
  </cols>
  <sheetData>
    <row r="1" spans="1:11" ht="18.5" x14ac:dyDescent="0.45">
      <c r="A1" s="134" t="s">
        <v>0</v>
      </c>
      <c r="B1" s="135"/>
      <c r="C1" s="135"/>
      <c r="D1" s="135"/>
      <c r="E1" s="135"/>
      <c r="F1" s="135"/>
      <c r="G1" s="135"/>
      <c r="H1" s="135"/>
      <c r="I1" s="135"/>
      <c r="J1" s="135"/>
      <c r="K1" s="136"/>
    </row>
    <row r="2" spans="1:11" x14ac:dyDescent="0.35">
      <c r="A2" s="137" t="s">
        <v>268</v>
      </c>
      <c r="B2" s="138"/>
      <c r="C2" s="138"/>
      <c r="D2" s="138"/>
      <c r="E2" s="138"/>
      <c r="F2" s="138"/>
      <c r="G2" s="138"/>
      <c r="H2" s="138"/>
      <c r="I2" s="139"/>
      <c r="J2" s="139"/>
      <c r="K2" s="140"/>
    </row>
    <row r="3" spans="1:11" ht="15" customHeight="1" x14ac:dyDescent="0.35">
      <c r="A3" s="141"/>
      <c r="B3" s="39"/>
      <c r="C3" s="39"/>
      <c r="D3" s="39"/>
      <c r="E3" s="39"/>
      <c r="F3" s="39"/>
      <c r="G3" s="39"/>
      <c r="H3" s="39"/>
      <c r="I3" s="39"/>
      <c r="J3" s="39"/>
      <c r="K3" s="140"/>
    </row>
    <row r="4" spans="1:11" ht="59.5" customHeight="1" x14ac:dyDescent="0.35">
      <c r="A4" s="171" t="s">
        <v>2</v>
      </c>
      <c r="B4" s="172"/>
      <c r="C4" s="172"/>
      <c r="D4" s="172"/>
      <c r="E4" s="172"/>
      <c r="F4" s="172"/>
      <c r="G4" s="172"/>
      <c r="H4" s="172"/>
      <c r="I4" s="172"/>
      <c r="J4" s="172"/>
      <c r="K4" s="176"/>
    </row>
    <row r="5" spans="1:11" ht="30.5" customHeight="1" x14ac:dyDescent="0.35">
      <c r="A5" s="173" t="s">
        <v>162</v>
      </c>
      <c r="B5" s="174"/>
      <c r="C5" s="174"/>
      <c r="D5" s="174"/>
      <c r="E5" s="174"/>
      <c r="F5" s="174"/>
      <c r="G5" s="174"/>
      <c r="H5" s="174"/>
      <c r="I5" s="174"/>
      <c r="J5" s="174"/>
      <c r="K5" s="175"/>
    </row>
    <row r="6" spans="1:11" ht="46.5" customHeight="1" x14ac:dyDescent="0.35">
      <c r="A6" s="169" t="s">
        <v>249</v>
      </c>
      <c r="B6" s="170"/>
      <c r="C6" s="170"/>
      <c r="D6" s="170"/>
      <c r="E6" s="170"/>
      <c r="F6" s="170"/>
      <c r="G6" s="170"/>
      <c r="H6" s="170"/>
      <c r="I6" s="170"/>
      <c r="J6" s="142"/>
      <c r="K6" s="143"/>
    </row>
    <row r="7" spans="1:11" ht="14.5" customHeight="1" x14ac:dyDescent="0.35">
      <c r="A7" s="173"/>
      <c r="B7" s="174"/>
      <c r="C7" s="174"/>
      <c r="D7" s="174"/>
      <c r="E7" s="174"/>
      <c r="F7" s="174"/>
      <c r="G7" s="174"/>
      <c r="H7" s="174"/>
      <c r="I7" s="174"/>
      <c r="J7" s="174"/>
      <c r="K7" s="175"/>
    </row>
    <row r="8" spans="1:11" ht="14.5" customHeight="1" x14ac:dyDescent="0.35">
      <c r="A8" s="173" t="s">
        <v>161</v>
      </c>
      <c r="B8" s="174"/>
      <c r="C8" s="174"/>
      <c r="D8" s="174"/>
      <c r="E8" s="174"/>
      <c r="F8" s="174"/>
      <c r="G8" s="174"/>
      <c r="H8" s="174"/>
      <c r="I8" s="174"/>
      <c r="J8" s="174"/>
      <c r="K8" s="175"/>
    </row>
    <row r="9" spans="1:11" ht="14.5" customHeight="1" x14ac:dyDescent="0.35">
      <c r="A9" s="144"/>
      <c r="B9" s="145" t="s">
        <v>156</v>
      </c>
      <c r="C9" s="142"/>
      <c r="D9" s="142"/>
      <c r="E9" s="142"/>
      <c r="F9" s="142"/>
      <c r="G9" s="142"/>
      <c r="H9" s="142"/>
      <c r="I9" s="142"/>
      <c r="J9" s="142"/>
      <c r="K9" s="143"/>
    </row>
    <row r="10" spans="1:11" ht="14.5" customHeight="1" x14ac:dyDescent="0.35">
      <c r="A10" s="144"/>
      <c r="B10" s="145" t="s">
        <v>157</v>
      </c>
      <c r="C10" s="142"/>
      <c r="D10" s="142"/>
      <c r="E10" s="142"/>
      <c r="F10" s="142"/>
      <c r="G10" s="142"/>
      <c r="H10" s="142"/>
      <c r="I10" s="142"/>
      <c r="J10" s="142"/>
      <c r="K10" s="143"/>
    </row>
    <row r="11" spans="1:11" ht="14.5" customHeight="1" x14ac:dyDescent="0.35">
      <c r="A11" s="144"/>
      <c r="B11" s="145" t="s">
        <v>158</v>
      </c>
      <c r="C11" s="142"/>
      <c r="D11" s="142"/>
      <c r="E11" s="142"/>
      <c r="F11" s="142"/>
      <c r="G11" s="142"/>
      <c r="H11" s="142"/>
      <c r="I11" s="142"/>
      <c r="J11" s="142"/>
      <c r="K11" s="143"/>
    </row>
    <row r="12" spans="1:11" ht="14.5" customHeight="1" x14ac:dyDescent="0.35">
      <c r="A12" s="144"/>
      <c r="B12" s="145" t="s">
        <v>159</v>
      </c>
      <c r="C12" s="142"/>
      <c r="D12" s="142"/>
      <c r="E12" s="142"/>
      <c r="F12" s="142"/>
      <c r="G12" s="142"/>
      <c r="H12" s="142"/>
      <c r="I12" s="142"/>
      <c r="J12" s="142"/>
      <c r="K12" s="143"/>
    </row>
    <row r="13" spans="1:11" ht="14.5" customHeight="1" x14ac:dyDescent="0.35">
      <c r="A13" s="144"/>
      <c r="B13" s="145" t="s">
        <v>160</v>
      </c>
      <c r="C13" s="142"/>
      <c r="D13" s="142"/>
      <c r="E13" s="142"/>
      <c r="F13" s="142"/>
      <c r="G13" s="142"/>
      <c r="H13" s="142"/>
      <c r="I13" s="142"/>
      <c r="J13" s="142"/>
      <c r="K13" s="143"/>
    </row>
    <row r="14" spans="1:11" ht="36.5" customHeight="1" x14ac:dyDescent="0.35">
      <c r="A14" s="169" t="s">
        <v>163</v>
      </c>
      <c r="B14" s="170"/>
      <c r="C14" s="170"/>
      <c r="D14" s="170"/>
      <c r="E14" s="170"/>
      <c r="F14" s="170"/>
      <c r="G14" s="170"/>
      <c r="H14" s="170"/>
      <c r="I14" s="170"/>
      <c r="J14" s="170"/>
      <c r="K14" s="177"/>
    </row>
    <row r="15" spans="1:11" x14ac:dyDescent="0.35">
      <c r="A15" s="146" t="s">
        <v>220</v>
      </c>
      <c r="B15" s="181" t="s">
        <v>219</v>
      </c>
      <c r="C15" s="181"/>
      <c r="D15" s="170" t="s">
        <v>221</v>
      </c>
      <c r="E15" s="170"/>
      <c r="F15" s="170"/>
      <c r="G15" s="170"/>
      <c r="H15" s="170"/>
      <c r="I15" s="170"/>
      <c r="J15" s="170"/>
      <c r="K15" s="177"/>
    </row>
    <row r="16" spans="1:11" ht="38" customHeight="1" x14ac:dyDescent="0.35">
      <c r="A16" s="173" t="s">
        <v>164</v>
      </c>
      <c r="B16" s="174"/>
      <c r="C16" s="174"/>
      <c r="D16" s="174"/>
      <c r="E16" s="174"/>
      <c r="F16" s="174"/>
      <c r="G16" s="174"/>
      <c r="H16" s="174"/>
      <c r="I16" s="174"/>
      <c r="J16" s="174"/>
      <c r="K16" s="175"/>
    </row>
    <row r="17" spans="1:11" x14ac:dyDescent="0.35">
      <c r="A17" s="178"/>
      <c r="B17" s="179"/>
      <c r="C17" s="179"/>
      <c r="D17" s="179"/>
      <c r="E17" s="179"/>
      <c r="F17" s="179"/>
      <c r="G17" s="179"/>
      <c r="H17" s="179"/>
      <c r="I17" s="179"/>
      <c r="J17" s="179"/>
      <c r="K17" s="180"/>
    </row>
    <row r="18" spans="1:11" ht="35" customHeight="1" x14ac:dyDescent="0.35">
      <c r="A18" s="169" t="s">
        <v>1</v>
      </c>
      <c r="B18" s="170"/>
      <c r="C18" s="170"/>
      <c r="D18" s="170"/>
      <c r="E18" s="170"/>
      <c r="F18" s="170"/>
      <c r="G18" s="170"/>
      <c r="H18" s="147"/>
      <c r="I18" s="147"/>
      <c r="J18" s="147"/>
      <c r="K18" s="148"/>
    </row>
    <row r="19" spans="1:11" ht="15" customHeight="1" x14ac:dyDescent="0.35">
      <c r="A19" s="141"/>
      <c r="B19" s="39"/>
      <c r="C19" s="39"/>
      <c r="D19" s="39"/>
      <c r="E19" s="39"/>
      <c r="F19" s="39"/>
      <c r="G19" s="39"/>
      <c r="H19" s="39"/>
      <c r="I19" s="39"/>
      <c r="J19" s="39"/>
      <c r="K19" s="140"/>
    </row>
    <row r="20" spans="1:11" ht="15.5" x14ac:dyDescent="0.35">
      <c r="A20" s="149" t="s">
        <v>3</v>
      </c>
      <c r="B20" s="39"/>
      <c r="C20" s="39"/>
      <c r="D20" s="39"/>
      <c r="E20" s="39"/>
      <c r="F20" s="39"/>
      <c r="G20" s="39"/>
      <c r="H20" s="39"/>
      <c r="I20" s="39"/>
      <c r="J20" s="39"/>
      <c r="K20" s="140"/>
    </row>
    <row r="21" spans="1:11" ht="15" customHeight="1" x14ac:dyDescent="0.35">
      <c r="A21" s="149"/>
      <c r="B21" s="39"/>
      <c r="C21" s="39"/>
      <c r="D21" s="39"/>
      <c r="E21" s="39"/>
      <c r="F21" s="39"/>
      <c r="G21" s="39"/>
      <c r="H21" s="39"/>
      <c r="I21" s="39"/>
      <c r="J21" s="39"/>
      <c r="K21" s="140"/>
    </row>
    <row r="22" spans="1:11" ht="45.5" customHeight="1" x14ac:dyDescent="0.35">
      <c r="A22" s="171" t="s">
        <v>269</v>
      </c>
      <c r="B22" s="172"/>
      <c r="C22" s="172"/>
      <c r="D22" s="172"/>
      <c r="E22" s="172"/>
      <c r="F22" s="172"/>
      <c r="G22" s="172"/>
      <c r="H22" s="172"/>
      <c r="I22" s="147"/>
      <c r="J22" s="147"/>
      <c r="K22" s="148"/>
    </row>
    <row r="23" spans="1:11" x14ac:dyDescent="0.35">
      <c r="A23" s="150"/>
      <c r="B23" s="151"/>
      <c r="C23" s="151"/>
      <c r="D23" s="151"/>
      <c r="E23" s="151"/>
      <c r="F23" s="151"/>
      <c r="G23" s="151"/>
      <c r="H23" s="151"/>
      <c r="I23" s="151"/>
      <c r="J23" s="151"/>
      <c r="K23" s="152"/>
    </row>
  </sheetData>
  <sheetProtection algorithmName="SHA-512" hashValue="izfHBfBCP60vyCgfS4H0M1dvz3C4icDg0JyZMxjjhi5riY+g0tKkzy7wZTxp4y/020jH61ZZtD8w3vNwlSfaQw==" saltValue="4nEbAEb5fiZXuy3l45mI4w==" spinCount="100000" sheet="1" objects="1" scenarios="1" selectLockedCells="1" selectUnlockedCells="1"/>
  <mergeCells count="12">
    <mergeCell ref="A18:G18"/>
    <mergeCell ref="A22:H22"/>
    <mergeCell ref="A8:K8"/>
    <mergeCell ref="A4:K4"/>
    <mergeCell ref="A14:K14"/>
    <mergeCell ref="A5:K5"/>
    <mergeCell ref="A17:K17"/>
    <mergeCell ref="A6:I6"/>
    <mergeCell ref="A16:K16"/>
    <mergeCell ref="A7:K7"/>
    <mergeCell ref="B15:C15"/>
    <mergeCell ref="D15:K15"/>
  </mergeCells>
  <printOptions horizontalCentered="1"/>
  <pageMargins left="0.51181102362204722" right="0.51181102362204722" top="0.55118110236220474" bottom="0.55118110236220474" header="0.31496062992125984" footer="0.31496062992125984"/>
  <pageSetup paperSize="9" scale="90" orientation="landscape" r:id="rId1"/>
  <headerFooter>
    <oddFooter>&amp;C&amp;10Outil développé par la Cellule Environnement de l'UWE - Téléchargeable gratuitement sur www.environnement-entreprise.be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02D61-F84C-444A-BD83-4EFDA1E33B47}">
  <dimension ref="A1:F71"/>
  <sheetViews>
    <sheetView tabSelected="1" zoomScaleNormal="100" workbookViewId="0">
      <selection activeCell="C6" sqref="C6"/>
    </sheetView>
  </sheetViews>
  <sheetFormatPr baseColWidth="10" defaultRowHeight="14.5" x14ac:dyDescent="0.35"/>
  <cols>
    <col min="1" max="1" width="9" style="2" customWidth="1"/>
    <col min="2" max="2" width="119.90625" style="2" customWidth="1"/>
    <col min="3" max="3" width="10.90625" style="34"/>
    <col min="4" max="4" width="10.90625" style="34" hidden="1" customWidth="1"/>
    <col min="5" max="16384" width="10.90625" style="2"/>
  </cols>
  <sheetData>
    <row r="1" spans="1:6" ht="18.5" customHeight="1" x14ac:dyDescent="0.35">
      <c r="A1" s="1"/>
      <c r="B1" s="184" t="s">
        <v>41</v>
      </c>
      <c r="C1" s="184"/>
      <c r="D1" s="184"/>
      <c r="E1" s="184"/>
      <c r="F1" s="185"/>
    </row>
    <row r="2" spans="1:6" ht="29" customHeight="1" thickBot="1" x14ac:dyDescent="0.4">
      <c r="A2" s="3"/>
      <c r="B2" s="186" t="s">
        <v>37</v>
      </c>
      <c r="C2" s="186"/>
      <c r="D2" s="186"/>
      <c r="E2" s="186"/>
      <c r="F2" s="187"/>
    </row>
    <row r="3" spans="1:6" x14ac:dyDescent="0.35">
      <c r="A3" s="4"/>
      <c r="C3" s="5"/>
      <c r="D3" s="6"/>
      <c r="E3" s="7"/>
      <c r="F3" s="8"/>
    </row>
    <row r="4" spans="1:6" x14ac:dyDescent="0.35">
      <c r="A4" s="4"/>
      <c r="C4" s="122" t="s">
        <v>7</v>
      </c>
      <c r="D4" s="9" t="s">
        <v>8</v>
      </c>
      <c r="E4" s="7"/>
      <c r="F4" s="8"/>
    </row>
    <row r="5" spans="1:6" ht="15.5" x14ac:dyDescent="0.35">
      <c r="A5" s="10" t="s">
        <v>4</v>
      </c>
      <c r="B5" s="11" t="s">
        <v>10</v>
      </c>
      <c r="C5" s="12"/>
      <c r="D5" s="6"/>
      <c r="E5" s="7"/>
      <c r="F5" s="8"/>
    </row>
    <row r="6" spans="1:6" x14ac:dyDescent="0.35">
      <c r="A6" s="4"/>
      <c r="B6" s="13" t="s">
        <v>5</v>
      </c>
      <c r="C6" s="53"/>
      <c r="D6" s="16">
        <f xml:space="preserve"> IF(C6= "Oui", 10, 0)</f>
        <v>0</v>
      </c>
      <c r="E6" s="7"/>
      <c r="F6" s="8"/>
    </row>
    <row r="7" spans="1:6" x14ac:dyDescent="0.35">
      <c r="A7" s="4"/>
      <c r="B7" s="123" t="s">
        <v>6</v>
      </c>
      <c r="C7" s="5"/>
      <c r="D7" s="6"/>
      <c r="E7" s="7"/>
      <c r="F7" s="8"/>
    </row>
    <row r="8" spans="1:6" x14ac:dyDescent="0.35">
      <c r="A8" s="4"/>
      <c r="C8" s="5"/>
      <c r="D8" s="6"/>
      <c r="E8" s="7"/>
      <c r="F8" s="8"/>
    </row>
    <row r="9" spans="1:6" ht="15.5" x14ac:dyDescent="0.35">
      <c r="A9" s="10" t="s">
        <v>9</v>
      </c>
      <c r="B9" s="11" t="s">
        <v>11</v>
      </c>
      <c r="C9" s="12"/>
      <c r="D9" s="6"/>
      <c r="E9" s="7"/>
      <c r="F9" s="8"/>
    </row>
    <row r="10" spans="1:6" x14ac:dyDescent="0.35">
      <c r="A10" s="4"/>
      <c r="B10" s="13" t="s">
        <v>5</v>
      </c>
      <c r="C10" s="53"/>
      <c r="D10" s="16">
        <f xml:space="preserve"> IF(C10= "Oui", 10, 0)</f>
        <v>0</v>
      </c>
      <c r="E10" s="7"/>
      <c r="F10" s="8"/>
    </row>
    <row r="11" spans="1:6" ht="29" x14ac:dyDescent="0.35">
      <c r="A11" s="4"/>
      <c r="B11" s="57" t="s">
        <v>12</v>
      </c>
      <c r="C11" s="5"/>
      <c r="D11" s="6"/>
      <c r="E11" s="7"/>
      <c r="F11" s="8"/>
    </row>
    <row r="12" spans="1:6" x14ac:dyDescent="0.35">
      <c r="A12" s="4"/>
      <c r="C12" s="5"/>
      <c r="D12" s="6"/>
      <c r="E12" s="7"/>
      <c r="F12" s="8"/>
    </row>
    <row r="13" spans="1:6" ht="15.5" x14ac:dyDescent="0.35">
      <c r="A13" s="10" t="s">
        <v>13</v>
      </c>
      <c r="B13" s="11" t="s">
        <v>255</v>
      </c>
      <c r="C13" s="12"/>
      <c r="D13" s="6"/>
      <c r="E13" s="7"/>
      <c r="F13" s="8"/>
    </row>
    <row r="14" spans="1:6" x14ac:dyDescent="0.35">
      <c r="A14" s="4"/>
      <c r="B14" s="13" t="s">
        <v>14</v>
      </c>
      <c r="C14" s="14"/>
      <c r="D14" s="6"/>
      <c r="E14" s="7"/>
      <c r="F14" s="8"/>
    </row>
    <row r="15" spans="1:6" x14ac:dyDescent="0.35">
      <c r="A15" s="4"/>
      <c r="B15" s="15" t="s">
        <v>15</v>
      </c>
      <c r="C15" s="61"/>
      <c r="D15" s="16">
        <f xml:space="preserve"> IF(C15= "Oui", 5, 0)</f>
        <v>0</v>
      </c>
      <c r="E15" s="7"/>
      <c r="F15" s="8"/>
    </row>
    <row r="16" spans="1:6" x14ac:dyDescent="0.35">
      <c r="A16" s="4"/>
      <c r="B16" s="15" t="s">
        <v>254</v>
      </c>
      <c r="C16" s="62"/>
      <c r="D16" s="16">
        <f xml:space="preserve"> IF(C16= "Oui", 5, 0)</f>
        <v>0</v>
      </c>
      <c r="E16" s="7"/>
      <c r="F16" s="8"/>
    </row>
    <row r="17" spans="1:6" x14ac:dyDescent="0.35">
      <c r="A17" s="4"/>
      <c r="B17" s="15" t="s">
        <v>16</v>
      </c>
      <c r="C17" s="62"/>
      <c r="D17" s="16">
        <f xml:space="preserve"> IF(C17= "Oui", 5, 0)</f>
        <v>0</v>
      </c>
      <c r="E17" s="7"/>
      <c r="F17" s="8"/>
    </row>
    <row r="18" spans="1:6" ht="15" thickBot="1" x14ac:dyDescent="0.4">
      <c r="A18" s="18"/>
      <c r="B18" s="19"/>
      <c r="C18" s="20"/>
      <c r="D18" s="21"/>
      <c r="E18" s="22"/>
      <c r="F18" s="23"/>
    </row>
    <row r="19" spans="1:6" hidden="1" x14ac:dyDescent="0.35">
      <c r="A19" s="4"/>
      <c r="B19" s="24" t="s">
        <v>17</v>
      </c>
      <c r="C19" s="5"/>
      <c r="D19" s="25">
        <f>D6+D10+D15+D16+D17</f>
        <v>0</v>
      </c>
      <c r="E19" s="26"/>
    </row>
    <row r="20" spans="1:6" hidden="1" x14ac:dyDescent="0.35">
      <c r="A20" s="4"/>
      <c r="B20" s="27" t="s">
        <v>18</v>
      </c>
      <c r="C20" s="28"/>
      <c r="D20" s="29">
        <f>D21-D19</f>
        <v>35</v>
      </c>
    </row>
    <row r="21" spans="1:6" hidden="1" x14ac:dyDescent="0.35">
      <c r="A21" s="4"/>
      <c r="B21" s="24" t="s">
        <v>19</v>
      </c>
      <c r="C21" s="5"/>
      <c r="D21" s="30">
        <v>35</v>
      </c>
    </row>
    <row r="22" spans="1:6" hidden="1" x14ac:dyDescent="0.35">
      <c r="A22" s="4"/>
      <c r="B22" s="27" t="s">
        <v>22</v>
      </c>
      <c r="C22" s="28"/>
      <c r="D22" s="29"/>
    </row>
    <row r="23" spans="1:6" hidden="1" x14ac:dyDescent="0.35">
      <c r="A23" s="4"/>
      <c r="B23" s="27" t="s">
        <v>21</v>
      </c>
      <c r="C23" s="28"/>
      <c r="D23" s="29">
        <f>D6</f>
        <v>0</v>
      </c>
    </row>
    <row r="24" spans="1:6" ht="15" hidden="1" thickBot="1" x14ac:dyDescent="0.4">
      <c r="A24" s="18"/>
      <c r="B24" s="31" t="s">
        <v>20</v>
      </c>
      <c r="C24" s="32"/>
      <c r="D24" s="33">
        <f>D10+D16+D17</f>
        <v>0</v>
      </c>
    </row>
    <row r="25" spans="1:6" ht="15" thickBot="1" x14ac:dyDescent="0.4"/>
    <row r="26" spans="1:6" ht="18.5" x14ac:dyDescent="0.45">
      <c r="A26" s="35"/>
      <c r="B26" s="36" t="s">
        <v>36</v>
      </c>
      <c r="C26" s="36"/>
      <c r="D26" s="36"/>
      <c r="E26" s="36"/>
      <c r="F26" s="37"/>
    </row>
    <row r="27" spans="1:6" ht="30.5" customHeight="1" x14ac:dyDescent="0.35">
      <c r="A27" s="38"/>
      <c r="B27" s="182" t="str">
        <f>IF(C6="","",IF(C6="Oui",B66,IF(C6="Non",B67)))</f>
        <v/>
      </c>
      <c r="C27" s="182"/>
      <c r="D27" s="182"/>
      <c r="E27" s="182"/>
      <c r="F27" s="183"/>
    </row>
    <row r="28" spans="1:6" ht="31" customHeight="1" x14ac:dyDescent="0.35">
      <c r="A28" s="38"/>
      <c r="B28" s="182" t="str">
        <f>IF(C10="","",IF(AND(D24&gt;=0,D24&lt;10),B70,IF(D24&gt;=10,B71)))</f>
        <v/>
      </c>
      <c r="C28" s="182"/>
      <c r="D28" s="182"/>
      <c r="E28" s="182"/>
      <c r="F28" s="183"/>
    </row>
    <row r="29" spans="1:6" x14ac:dyDescent="0.35">
      <c r="A29" s="38"/>
      <c r="B29" s="39"/>
      <c r="C29" s="119"/>
      <c r="D29" s="119"/>
      <c r="E29" s="39"/>
      <c r="F29" s="40"/>
    </row>
    <row r="30" spans="1:6" ht="15.5" x14ac:dyDescent="0.35">
      <c r="A30" s="38"/>
      <c r="B30" s="41" t="s">
        <v>26</v>
      </c>
      <c r="C30" s="42"/>
      <c r="D30" s="42"/>
      <c r="E30" s="42"/>
      <c r="F30" s="43"/>
    </row>
    <row r="31" spans="1:6" x14ac:dyDescent="0.35">
      <c r="A31" s="38"/>
      <c r="B31" s="39"/>
      <c r="C31" s="119"/>
      <c r="D31" s="119"/>
      <c r="E31" s="39"/>
      <c r="F31" s="40"/>
    </row>
    <row r="32" spans="1:6" x14ac:dyDescent="0.35">
      <c r="A32" s="38"/>
      <c r="B32" s="39"/>
      <c r="C32" s="119"/>
      <c r="D32" s="119"/>
      <c r="E32" s="39"/>
      <c r="F32" s="40"/>
    </row>
    <row r="33" spans="1:6" x14ac:dyDescent="0.35">
      <c r="A33" s="38"/>
      <c r="B33" s="39"/>
      <c r="C33" s="119"/>
      <c r="D33" s="119"/>
      <c r="E33" s="39"/>
      <c r="F33" s="40"/>
    </row>
    <row r="34" spans="1:6" x14ac:dyDescent="0.35">
      <c r="A34" s="38"/>
      <c r="B34" s="39"/>
      <c r="C34" s="119"/>
      <c r="D34" s="119"/>
      <c r="E34" s="39"/>
      <c r="F34" s="40"/>
    </row>
    <row r="35" spans="1:6" x14ac:dyDescent="0.35">
      <c r="A35" s="38"/>
      <c r="B35" s="39"/>
      <c r="C35" s="119"/>
      <c r="D35" s="119"/>
      <c r="E35" s="39"/>
      <c r="F35" s="40"/>
    </row>
    <row r="36" spans="1:6" x14ac:dyDescent="0.35">
      <c r="A36" s="38"/>
      <c r="B36" s="39"/>
      <c r="C36" s="119"/>
      <c r="D36" s="119"/>
      <c r="E36" s="39"/>
      <c r="F36" s="40"/>
    </row>
    <row r="37" spans="1:6" x14ac:dyDescent="0.35">
      <c r="A37" s="38"/>
      <c r="B37" s="39"/>
      <c r="C37" s="119"/>
      <c r="D37" s="119"/>
      <c r="E37" s="39"/>
      <c r="F37" s="40"/>
    </row>
    <row r="38" spans="1:6" x14ac:dyDescent="0.35">
      <c r="A38" s="38"/>
      <c r="B38" s="39"/>
      <c r="C38" s="119"/>
      <c r="D38" s="119"/>
      <c r="E38" s="39"/>
      <c r="F38" s="40"/>
    </row>
    <row r="39" spans="1:6" ht="15" thickBot="1" x14ac:dyDescent="0.4">
      <c r="A39" s="45"/>
      <c r="B39" s="46"/>
      <c r="C39" s="47"/>
      <c r="D39" s="47"/>
      <c r="E39" s="46"/>
      <c r="F39" s="48"/>
    </row>
    <row r="41" spans="1:6" x14ac:dyDescent="0.35">
      <c r="C41" s="126"/>
    </row>
    <row r="42" spans="1:6" x14ac:dyDescent="0.35">
      <c r="C42" s="126"/>
    </row>
    <row r="43" spans="1:6" x14ac:dyDescent="0.35">
      <c r="C43" s="126"/>
    </row>
    <row r="44" spans="1:6" x14ac:dyDescent="0.35">
      <c r="C44" s="126"/>
    </row>
    <row r="45" spans="1:6" x14ac:dyDescent="0.35">
      <c r="C45" s="126"/>
    </row>
    <row r="46" spans="1:6" hidden="1" x14ac:dyDescent="0.35">
      <c r="A46" s="127"/>
      <c r="B46" s="128" t="s">
        <v>225</v>
      </c>
      <c r="C46" s="129"/>
      <c r="D46" s="130"/>
      <c r="E46" s="127"/>
      <c r="F46" s="127"/>
    </row>
    <row r="47" spans="1:6" hidden="1" x14ac:dyDescent="0.35">
      <c r="A47" s="153" t="s">
        <v>222</v>
      </c>
      <c r="B47" s="154" t="str">
        <f>_xlfn.IFS(C6="","",C6="Oui",B66,C6="Non",B67)</f>
        <v/>
      </c>
      <c r="C47" s="155"/>
      <c r="D47" s="155"/>
      <c r="E47" s="154"/>
      <c r="F47" s="154"/>
    </row>
    <row r="48" spans="1:6" hidden="1" x14ac:dyDescent="0.35">
      <c r="A48" s="153" t="s">
        <v>223</v>
      </c>
      <c r="B48" s="154" t="str">
        <f>_xlfn.IFS(C10="","",AND(D24&gt;=0, D24&lt;10),B70,D24&gt;=10,B71)</f>
        <v/>
      </c>
      <c r="C48" s="155"/>
      <c r="D48" s="155"/>
      <c r="E48" s="154"/>
      <c r="F48" s="154"/>
    </row>
    <row r="49" spans="1:6" hidden="1" x14ac:dyDescent="0.35">
      <c r="A49" s="127"/>
      <c r="B49" s="128" t="s">
        <v>226</v>
      </c>
      <c r="C49" s="130"/>
      <c r="D49" s="130"/>
      <c r="E49" s="127"/>
      <c r="F49" s="127"/>
    </row>
    <row r="50" spans="1:6" hidden="1" x14ac:dyDescent="0.35">
      <c r="A50" s="157" t="s">
        <v>222</v>
      </c>
      <c r="B50" s="158" t="str">
        <f>IF(C6="","",IF(C6="Oui",B66,IF(C6="Non",B67)))</f>
        <v/>
      </c>
      <c r="C50" s="159"/>
      <c r="D50" s="159"/>
      <c r="E50" s="158"/>
      <c r="F50" s="158"/>
    </row>
    <row r="51" spans="1:6" hidden="1" x14ac:dyDescent="0.35">
      <c r="A51" s="157" t="s">
        <v>223</v>
      </c>
      <c r="B51" s="158" t="str">
        <f>IF(C10="","",IF(AND(D24&gt;=0,D24&lt;10),B70,IF(D24&gt;=10,B71)))</f>
        <v/>
      </c>
      <c r="C51" s="159"/>
      <c r="D51" s="159"/>
      <c r="E51" s="158"/>
      <c r="F51" s="158"/>
    </row>
    <row r="52" spans="1:6" hidden="1" x14ac:dyDescent="0.35"/>
    <row r="53" spans="1:6" hidden="1" x14ac:dyDescent="0.35"/>
    <row r="54" spans="1:6" hidden="1" x14ac:dyDescent="0.35"/>
    <row r="55" spans="1:6" hidden="1" x14ac:dyDescent="0.35"/>
    <row r="56" spans="1:6" hidden="1" x14ac:dyDescent="0.35"/>
    <row r="57" spans="1:6" hidden="1" x14ac:dyDescent="0.35"/>
    <row r="58" spans="1:6" hidden="1" x14ac:dyDescent="0.35"/>
    <row r="59" spans="1:6" hidden="1" x14ac:dyDescent="0.35"/>
    <row r="60" spans="1:6" hidden="1" x14ac:dyDescent="0.35">
      <c r="A60" s="131"/>
      <c r="B60" s="132" t="s">
        <v>38</v>
      </c>
      <c r="C60" s="133"/>
      <c r="D60" s="133"/>
      <c r="E60" s="132"/>
      <c r="F60" s="132"/>
    </row>
    <row r="61" spans="1:6" hidden="1" x14ac:dyDescent="0.35">
      <c r="A61" s="2" t="s">
        <v>23</v>
      </c>
      <c r="B61" s="2" t="s">
        <v>25</v>
      </c>
    </row>
    <row r="62" spans="1:6" hidden="1" x14ac:dyDescent="0.35">
      <c r="B62" s="2" t="s">
        <v>24</v>
      </c>
    </row>
    <row r="63" spans="1:6" hidden="1" x14ac:dyDescent="0.35"/>
    <row r="64" spans="1:6" hidden="1" x14ac:dyDescent="0.35">
      <c r="A64" s="131"/>
      <c r="B64" s="132" t="s">
        <v>27</v>
      </c>
      <c r="C64" s="133"/>
      <c r="D64" s="133"/>
      <c r="E64" s="132"/>
      <c r="F64" s="132"/>
    </row>
    <row r="65" spans="1:2" hidden="1" x14ac:dyDescent="0.35">
      <c r="A65" s="50" t="s">
        <v>4</v>
      </c>
    </row>
    <row r="66" spans="1:2" hidden="1" x14ac:dyDescent="0.35">
      <c r="A66" s="51" t="s">
        <v>28</v>
      </c>
      <c r="B66" s="2" t="s">
        <v>30</v>
      </c>
    </row>
    <row r="67" spans="1:2" hidden="1" x14ac:dyDescent="0.35">
      <c r="A67" s="51" t="s">
        <v>29</v>
      </c>
      <c r="B67" s="2" t="s">
        <v>31</v>
      </c>
    </row>
    <row r="68" spans="1:2" hidden="1" x14ac:dyDescent="0.35"/>
    <row r="69" spans="1:2" hidden="1" x14ac:dyDescent="0.35">
      <c r="A69" s="50" t="s">
        <v>227</v>
      </c>
      <c r="B69" s="2" t="s">
        <v>39</v>
      </c>
    </row>
    <row r="70" spans="1:2" hidden="1" x14ac:dyDescent="0.35">
      <c r="A70" s="27" t="s">
        <v>34</v>
      </c>
      <c r="B70" s="2" t="s">
        <v>35</v>
      </c>
    </row>
    <row r="71" spans="1:2" hidden="1" x14ac:dyDescent="0.35">
      <c r="A71" s="52" t="s">
        <v>32</v>
      </c>
      <c r="B71" s="2" t="s">
        <v>33</v>
      </c>
    </row>
  </sheetData>
  <sheetProtection algorithmName="SHA-512" hashValue="OsqcWwoySLST+mjME+NjW3V/ZETDo2qe+dQXSgM3lSGK2UVy44AIFhy2T6G4ib3dN6hTXIgYGPsrfxI5PUQFDg==" saltValue="lrWboSwQOgNflLpe/I9lPw==" spinCount="100000" sheet="1" objects="1" scenarios="1" selectLockedCells="1"/>
  <mergeCells count="4">
    <mergeCell ref="B28:F28"/>
    <mergeCell ref="B1:F1"/>
    <mergeCell ref="B2:F2"/>
    <mergeCell ref="B27:F27"/>
  </mergeCells>
  <dataValidations count="1">
    <dataValidation type="list" allowBlank="1" showInputMessage="1" showErrorMessage="1" sqref="C6 C10 C15:C17" xr:uid="{A95D42B5-7F0C-4A80-A7E6-0B6B05BA705F}">
      <formula1>$B$61:$B$62</formula1>
    </dataValidation>
  </dataValidations>
  <printOptions horizontalCentered="1"/>
  <pageMargins left="0.51181102362204722" right="0.51181102362204722" top="0.55118110236220474" bottom="0.55118110236220474" header="0.31496062992125984" footer="0.31496062992125984"/>
  <pageSetup paperSize="9" scale="75" orientation="landscape" r:id="rId1"/>
  <headerFooter>
    <oddFooter>&amp;C&amp;10Outil développé par la Cellule Environnement de l'UWE - Téléchargeable gratuitement sur www.environnement-entreprise.be</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91D0A-7922-461C-804B-09549DA4C124}">
  <dimension ref="A1:G72"/>
  <sheetViews>
    <sheetView zoomScaleNormal="100" workbookViewId="0">
      <selection activeCell="C7" sqref="C7"/>
    </sheetView>
  </sheetViews>
  <sheetFormatPr baseColWidth="10" defaultRowHeight="14.5" x14ac:dyDescent="0.35"/>
  <cols>
    <col min="1" max="1" width="9" style="2" customWidth="1"/>
    <col min="2" max="2" width="119.90625" style="2" customWidth="1"/>
    <col min="3" max="3" width="13.6328125" style="34" bestFit="1" customWidth="1"/>
    <col min="4" max="4" width="10.90625" style="34" hidden="1" customWidth="1"/>
    <col min="5" max="5" width="11.54296875" style="2" hidden="1" customWidth="1"/>
    <col min="6" max="16384" width="10.90625" style="2"/>
  </cols>
  <sheetData>
    <row r="1" spans="1:7" ht="18.5" customHeight="1" x14ac:dyDescent="0.35">
      <c r="A1" s="1"/>
      <c r="B1" s="184" t="s">
        <v>42</v>
      </c>
      <c r="C1" s="184"/>
      <c r="D1" s="184"/>
      <c r="E1" s="184"/>
      <c r="F1" s="184"/>
      <c r="G1" s="185"/>
    </row>
    <row r="2" spans="1:7" ht="29" customHeight="1" thickBot="1" x14ac:dyDescent="0.4">
      <c r="A2" s="3"/>
      <c r="B2" s="186" t="s">
        <v>40</v>
      </c>
      <c r="C2" s="186"/>
      <c r="D2" s="186"/>
      <c r="E2" s="186"/>
      <c r="F2" s="186"/>
      <c r="G2" s="187"/>
    </row>
    <row r="3" spans="1:7" x14ac:dyDescent="0.35">
      <c r="A3" s="4"/>
      <c r="C3" s="5"/>
      <c r="D3" s="6"/>
      <c r="E3" s="6"/>
      <c r="F3" s="7"/>
      <c r="G3" s="8"/>
    </row>
    <row r="4" spans="1:7" x14ac:dyDescent="0.35">
      <c r="A4" s="4"/>
      <c r="C4" s="122" t="s">
        <v>7</v>
      </c>
      <c r="D4" s="9" t="s">
        <v>8</v>
      </c>
      <c r="E4" s="9" t="s">
        <v>47</v>
      </c>
      <c r="F4" s="7"/>
      <c r="G4" s="8"/>
    </row>
    <row r="5" spans="1:7" ht="15.5" x14ac:dyDescent="0.35">
      <c r="A5" s="10" t="s">
        <v>44</v>
      </c>
      <c r="B5" s="11" t="s">
        <v>256</v>
      </c>
      <c r="C5" s="12"/>
      <c r="D5" s="6"/>
      <c r="E5" s="6"/>
      <c r="F5" s="7"/>
      <c r="G5" s="8"/>
    </row>
    <row r="6" spans="1:7" x14ac:dyDescent="0.35">
      <c r="A6" s="4"/>
      <c r="B6" s="13" t="s">
        <v>14</v>
      </c>
      <c r="C6" s="14"/>
      <c r="D6" s="6"/>
      <c r="E6" s="6"/>
      <c r="F6" s="7"/>
      <c r="G6" s="8"/>
    </row>
    <row r="7" spans="1:7" x14ac:dyDescent="0.35">
      <c r="A7" s="4"/>
      <c r="B7" s="15" t="s">
        <v>49</v>
      </c>
      <c r="C7" s="61"/>
      <c r="D7" s="16">
        <f xml:space="preserve"> IF(C7= "Oui", 5, 0)</f>
        <v>0</v>
      </c>
      <c r="E7" s="16">
        <f xml:space="preserve"> IF(C7 = "Non applicable", 5,0)</f>
        <v>0</v>
      </c>
      <c r="F7" s="7"/>
      <c r="G7" s="8"/>
    </row>
    <row r="8" spans="1:7" x14ac:dyDescent="0.35">
      <c r="A8" s="4"/>
      <c r="B8" s="15" t="s">
        <v>50</v>
      </c>
      <c r="C8" s="62"/>
      <c r="D8" s="16">
        <f xml:space="preserve"> IF(C8= "Oui", 5, 0)</f>
        <v>0</v>
      </c>
      <c r="E8" s="16">
        <f t="shared" ref="E8:E11" si="0" xml:space="preserve"> IF(C8 = "Non applicable", 5,0)</f>
        <v>0</v>
      </c>
      <c r="F8" s="7"/>
      <c r="G8" s="8"/>
    </row>
    <row r="9" spans="1:7" x14ac:dyDescent="0.35">
      <c r="A9" s="4"/>
      <c r="B9" s="15" t="s">
        <v>51</v>
      </c>
      <c r="C9" s="62"/>
      <c r="D9" s="16">
        <f xml:space="preserve"> IF(C9= "Oui", 7, 0)</f>
        <v>0</v>
      </c>
      <c r="E9" s="16">
        <f t="shared" si="0"/>
        <v>0</v>
      </c>
      <c r="F9" s="7"/>
      <c r="G9" s="8"/>
    </row>
    <row r="10" spans="1:7" x14ac:dyDescent="0.35">
      <c r="A10" s="4"/>
      <c r="B10" s="15" t="s">
        <v>52</v>
      </c>
      <c r="C10" s="62"/>
      <c r="D10" s="16">
        <f xml:space="preserve"> IF(C10= "Oui", 5, 0)</f>
        <v>0</v>
      </c>
      <c r="E10" s="16">
        <f t="shared" si="0"/>
        <v>0</v>
      </c>
      <c r="F10" s="7"/>
      <c r="G10" s="8"/>
    </row>
    <row r="11" spans="1:7" x14ac:dyDescent="0.35">
      <c r="A11" s="4"/>
      <c r="B11" s="15" t="s">
        <v>53</v>
      </c>
      <c r="C11" s="62"/>
      <c r="D11" s="16">
        <f xml:space="preserve"> IF(C11= "Oui", 5, 0)</f>
        <v>0</v>
      </c>
      <c r="E11" s="16">
        <f t="shared" si="0"/>
        <v>0</v>
      </c>
      <c r="F11" s="7"/>
      <c r="G11" s="8"/>
    </row>
    <row r="12" spans="1:7" x14ac:dyDescent="0.35">
      <c r="A12" s="4"/>
      <c r="C12" s="5"/>
      <c r="D12" s="6"/>
      <c r="E12" s="6"/>
      <c r="F12" s="7"/>
      <c r="G12" s="8"/>
    </row>
    <row r="13" spans="1:7" ht="15.5" x14ac:dyDescent="0.35">
      <c r="A13" s="10" t="s">
        <v>45</v>
      </c>
      <c r="B13" s="11" t="s">
        <v>43</v>
      </c>
      <c r="C13" s="12"/>
      <c r="D13" s="6"/>
      <c r="E13" s="6"/>
      <c r="F13" s="7"/>
      <c r="G13" s="8"/>
    </row>
    <row r="14" spans="1:7" x14ac:dyDescent="0.35">
      <c r="A14" s="4"/>
      <c r="B14" s="13" t="s">
        <v>5</v>
      </c>
      <c r="C14" s="53"/>
      <c r="D14" s="16">
        <f xml:space="preserve"> IF(C14= "Oui", 5, 0)</f>
        <v>0</v>
      </c>
      <c r="E14" s="6"/>
      <c r="F14" s="7"/>
      <c r="G14" s="8"/>
    </row>
    <row r="15" spans="1:7" x14ac:dyDescent="0.35">
      <c r="A15" s="4"/>
      <c r="C15" s="5"/>
      <c r="D15" s="6"/>
      <c r="E15" s="6"/>
      <c r="F15" s="7"/>
      <c r="G15" s="8"/>
    </row>
    <row r="16" spans="1:7" ht="31" x14ac:dyDescent="0.35">
      <c r="A16" s="10" t="s">
        <v>46</v>
      </c>
      <c r="B16" s="17" t="s">
        <v>48</v>
      </c>
      <c r="C16" s="12"/>
      <c r="D16" s="6"/>
      <c r="E16" s="6"/>
      <c r="F16" s="7"/>
      <c r="G16" s="8"/>
    </row>
    <row r="17" spans="1:7" x14ac:dyDescent="0.35">
      <c r="A17" s="4"/>
      <c r="B17" s="13" t="s">
        <v>5</v>
      </c>
      <c r="C17" s="53"/>
      <c r="D17" s="16">
        <f xml:space="preserve"> IF(C17= "Oui", 5, 0)</f>
        <v>0</v>
      </c>
      <c r="E17" s="6"/>
      <c r="F17" s="7"/>
      <c r="G17" s="8"/>
    </row>
    <row r="18" spans="1:7" ht="15" thickBot="1" x14ac:dyDescent="0.4">
      <c r="A18" s="18"/>
      <c r="B18" s="19"/>
      <c r="C18" s="20"/>
      <c r="D18" s="21"/>
      <c r="E18" s="21"/>
      <c r="F18" s="22"/>
      <c r="G18" s="23"/>
    </row>
    <row r="19" spans="1:7" hidden="1" x14ac:dyDescent="0.35">
      <c r="A19" s="4"/>
      <c r="B19" s="24" t="s">
        <v>17</v>
      </c>
      <c r="C19" s="5"/>
      <c r="D19" s="25">
        <f>SUM(D7:D11)+D14+D17</f>
        <v>0</v>
      </c>
      <c r="E19" s="26"/>
    </row>
    <row r="20" spans="1:7" hidden="1" x14ac:dyDescent="0.35">
      <c r="A20" s="4"/>
      <c r="B20" s="27" t="s">
        <v>18</v>
      </c>
      <c r="C20" s="28"/>
      <c r="D20" s="29">
        <f>D21-D19</f>
        <v>37</v>
      </c>
    </row>
    <row r="21" spans="1:7" hidden="1" x14ac:dyDescent="0.35">
      <c r="A21" s="4"/>
      <c r="B21" s="24" t="s">
        <v>19</v>
      </c>
      <c r="C21" s="5"/>
      <c r="D21" s="30">
        <f>37-SUM(E7:E11)</f>
        <v>37</v>
      </c>
    </row>
    <row r="22" spans="1:7" hidden="1" x14ac:dyDescent="0.35">
      <c r="A22" s="4"/>
      <c r="B22" s="27" t="s">
        <v>22</v>
      </c>
      <c r="C22" s="28"/>
      <c r="D22" s="29"/>
    </row>
    <row r="23" spans="1:7" hidden="1" x14ac:dyDescent="0.35">
      <c r="A23" s="4"/>
      <c r="B23" s="27" t="s">
        <v>55</v>
      </c>
      <c r="C23" s="28"/>
      <c r="D23" s="29">
        <f>D9</f>
        <v>0</v>
      </c>
    </row>
    <row r="24" spans="1:7" ht="15" hidden="1" thickBot="1" x14ac:dyDescent="0.4">
      <c r="A24" s="18"/>
      <c r="B24" s="31" t="s">
        <v>56</v>
      </c>
      <c r="C24" s="32"/>
      <c r="D24" s="33">
        <f>SUM(D7:D11)</f>
        <v>0</v>
      </c>
    </row>
    <row r="25" spans="1:7" ht="15" thickBot="1" x14ac:dyDescent="0.4"/>
    <row r="26" spans="1:7" ht="18.5" x14ac:dyDescent="0.45">
      <c r="A26" s="35"/>
      <c r="B26" s="36" t="s">
        <v>36</v>
      </c>
      <c r="C26" s="36"/>
      <c r="D26" s="36"/>
      <c r="E26" s="36"/>
      <c r="F26" s="36"/>
      <c r="G26" s="37"/>
    </row>
    <row r="27" spans="1:7" ht="14.5" customHeight="1" x14ac:dyDescent="0.35">
      <c r="A27" s="38"/>
      <c r="B27" s="182" t="str">
        <f>IF(C9="","",IF(C9="Oui",B67, IF(C9="Non",B68)))</f>
        <v/>
      </c>
      <c r="C27" s="182"/>
      <c r="D27" s="182"/>
      <c r="E27" s="182"/>
      <c r="F27" s="182"/>
      <c r="G27" s="183"/>
    </row>
    <row r="28" spans="1:7" ht="14.5" customHeight="1" x14ac:dyDescent="0.35">
      <c r="A28" s="38"/>
      <c r="B28" s="182" t="str">
        <f>IF(C7="", "",IF(AND(D24&gt;=0,D24&lt;=15),B71,IF(D24&gt;15,B72)))</f>
        <v/>
      </c>
      <c r="C28" s="182"/>
      <c r="D28" s="182"/>
      <c r="E28" s="182"/>
      <c r="F28" s="182"/>
      <c r="G28" s="183"/>
    </row>
    <row r="29" spans="1:7" x14ac:dyDescent="0.35">
      <c r="A29" s="38"/>
      <c r="B29" s="39"/>
      <c r="C29" s="119"/>
      <c r="D29" s="119"/>
      <c r="E29" s="39"/>
      <c r="F29" s="39"/>
      <c r="G29" s="40"/>
    </row>
    <row r="30" spans="1:7" ht="15.5" x14ac:dyDescent="0.35">
      <c r="A30" s="38"/>
      <c r="B30" s="41" t="s">
        <v>57</v>
      </c>
      <c r="C30" s="42"/>
      <c r="D30" s="42"/>
      <c r="E30" s="42"/>
      <c r="F30" s="42"/>
      <c r="G30" s="43"/>
    </row>
    <row r="31" spans="1:7" x14ac:dyDescent="0.35">
      <c r="A31" s="38"/>
      <c r="B31" s="44" t="s">
        <v>58</v>
      </c>
      <c r="C31" s="119"/>
      <c r="D31" s="119"/>
      <c r="E31" s="39"/>
      <c r="F31" s="39"/>
      <c r="G31" s="40"/>
    </row>
    <row r="32" spans="1:7" x14ac:dyDescent="0.35">
      <c r="A32" s="38"/>
      <c r="B32" s="44" t="s">
        <v>59</v>
      </c>
      <c r="C32" s="119"/>
      <c r="D32" s="119"/>
      <c r="E32" s="39"/>
      <c r="F32" s="39"/>
      <c r="G32" s="40"/>
    </row>
    <row r="33" spans="1:7" ht="15" thickBot="1" x14ac:dyDescent="0.4">
      <c r="A33" s="45"/>
      <c r="B33" s="46"/>
      <c r="C33" s="47"/>
      <c r="D33" s="47"/>
      <c r="E33" s="46"/>
      <c r="F33" s="46"/>
      <c r="G33" s="48"/>
    </row>
    <row r="37" spans="1:7" x14ac:dyDescent="0.35">
      <c r="B37" s="49"/>
    </row>
    <row r="38" spans="1:7" x14ac:dyDescent="0.35">
      <c r="B38" s="49"/>
    </row>
    <row r="39" spans="1:7" x14ac:dyDescent="0.35">
      <c r="B39" s="49"/>
    </row>
    <row r="40" spans="1:7" x14ac:dyDescent="0.35">
      <c r="B40" s="49"/>
    </row>
    <row r="41" spans="1:7" x14ac:dyDescent="0.35">
      <c r="B41" s="49"/>
    </row>
    <row r="42" spans="1:7" x14ac:dyDescent="0.35">
      <c r="B42" s="49"/>
    </row>
    <row r="43" spans="1:7" x14ac:dyDescent="0.35">
      <c r="B43" s="49"/>
    </row>
    <row r="44" spans="1:7" x14ac:dyDescent="0.35">
      <c r="B44" s="49"/>
    </row>
    <row r="45" spans="1:7" x14ac:dyDescent="0.35">
      <c r="B45" s="49"/>
    </row>
    <row r="46" spans="1:7" hidden="1" x14ac:dyDescent="0.35">
      <c r="A46" s="127"/>
      <c r="B46" s="128" t="s">
        <v>225</v>
      </c>
      <c r="C46" s="129"/>
      <c r="D46" s="130"/>
      <c r="E46" s="127"/>
      <c r="F46" s="127"/>
    </row>
    <row r="47" spans="1:7" hidden="1" x14ac:dyDescent="0.35">
      <c r="A47" s="153" t="s">
        <v>222</v>
      </c>
      <c r="B47" s="154" t="str">
        <f>_xlfn.IFS(C9="","",C9="Oui",B67,C9="Non",B68)</f>
        <v/>
      </c>
      <c r="C47" s="155"/>
      <c r="D47" s="155"/>
      <c r="E47" s="154"/>
      <c r="F47" s="154"/>
    </row>
    <row r="48" spans="1:7" hidden="1" x14ac:dyDescent="0.35">
      <c r="A48" s="153" t="s">
        <v>223</v>
      </c>
      <c r="B48" s="156" t="str">
        <f>_xlfn.IFS(C7="", "",AND(D24&gt;=0,D24&lt;=15),B71,D24&gt;15,B72)</f>
        <v/>
      </c>
      <c r="C48" s="155"/>
      <c r="D48" s="155"/>
      <c r="E48" s="154"/>
      <c r="F48" s="154"/>
    </row>
    <row r="49" spans="1:6" hidden="1" x14ac:dyDescent="0.35">
      <c r="A49" s="127"/>
      <c r="B49" s="128" t="s">
        <v>226</v>
      </c>
      <c r="C49" s="130"/>
      <c r="D49" s="130"/>
      <c r="E49" s="127"/>
      <c r="F49" s="127"/>
    </row>
    <row r="50" spans="1:6" hidden="1" x14ac:dyDescent="0.35">
      <c r="A50" s="157" t="s">
        <v>222</v>
      </c>
      <c r="B50" s="158" t="str">
        <f>IF(C9="","",IF(C9="Oui",B67, IF(C9="Non",B68)))</f>
        <v/>
      </c>
      <c r="C50" s="159"/>
      <c r="D50" s="159"/>
      <c r="E50" s="158"/>
      <c r="F50" s="158"/>
    </row>
    <row r="51" spans="1:6" hidden="1" x14ac:dyDescent="0.35">
      <c r="A51" s="157" t="s">
        <v>223</v>
      </c>
      <c r="B51" s="158" t="str">
        <f>IF(C7="", "",IF(AND(D24&gt;=0,D24&lt;=15),B71,IF(D24&gt;15,B72)))</f>
        <v/>
      </c>
      <c r="C51" s="159"/>
      <c r="D51" s="159"/>
      <c r="E51" s="158"/>
      <c r="F51" s="158"/>
    </row>
    <row r="52" spans="1:6" hidden="1" x14ac:dyDescent="0.35"/>
    <row r="53" spans="1:6" hidden="1" x14ac:dyDescent="0.35"/>
    <row r="54" spans="1:6" hidden="1" x14ac:dyDescent="0.35"/>
    <row r="55" spans="1:6" hidden="1" x14ac:dyDescent="0.35"/>
    <row r="56" spans="1:6" hidden="1" x14ac:dyDescent="0.35"/>
    <row r="57" spans="1:6" hidden="1" x14ac:dyDescent="0.35"/>
    <row r="58" spans="1:6" hidden="1" x14ac:dyDescent="0.35"/>
    <row r="59" spans="1:6" hidden="1" x14ac:dyDescent="0.35"/>
    <row r="60" spans="1:6" hidden="1" x14ac:dyDescent="0.35">
      <c r="A60" s="131"/>
      <c r="B60" s="132" t="s">
        <v>38</v>
      </c>
      <c r="C60" s="133"/>
      <c r="D60" s="133"/>
      <c r="E60" s="132"/>
      <c r="F60" s="132"/>
    </row>
    <row r="61" spans="1:6" hidden="1" x14ac:dyDescent="0.35">
      <c r="A61" s="2" t="s">
        <v>23</v>
      </c>
      <c r="B61" s="2" t="s">
        <v>25</v>
      </c>
    </row>
    <row r="62" spans="1:6" hidden="1" x14ac:dyDescent="0.35">
      <c r="B62" s="2" t="s">
        <v>24</v>
      </c>
    </row>
    <row r="63" spans="1:6" hidden="1" x14ac:dyDescent="0.35">
      <c r="B63" s="2" t="s">
        <v>54</v>
      </c>
    </row>
    <row r="64" spans="1:6" hidden="1" x14ac:dyDescent="0.35"/>
    <row r="65" spans="1:6" hidden="1" x14ac:dyDescent="0.35">
      <c r="A65" s="131"/>
      <c r="B65" s="132" t="s">
        <v>27</v>
      </c>
      <c r="C65" s="133"/>
      <c r="D65" s="133"/>
      <c r="E65" s="132"/>
      <c r="F65" s="132"/>
    </row>
    <row r="66" spans="1:6" hidden="1" x14ac:dyDescent="0.35">
      <c r="A66" s="50" t="s">
        <v>44</v>
      </c>
      <c r="B66" s="2" t="s">
        <v>60</v>
      </c>
    </row>
    <row r="67" spans="1:6" hidden="1" x14ac:dyDescent="0.35">
      <c r="A67" s="51" t="s">
        <v>28</v>
      </c>
      <c r="B67" s="2" t="s">
        <v>61</v>
      </c>
    </row>
    <row r="68" spans="1:6" hidden="1" x14ac:dyDescent="0.35">
      <c r="A68" s="51" t="s">
        <v>29</v>
      </c>
      <c r="B68" s="2" t="s">
        <v>62</v>
      </c>
    </row>
    <row r="69" spans="1:6" hidden="1" x14ac:dyDescent="0.35"/>
    <row r="70" spans="1:6" hidden="1" x14ac:dyDescent="0.35">
      <c r="A70" s="50" t="s">
        <v>44</v>
      </c>
      <c r="B70" s="2" t="s">
        <v>39</v>
      </c>
    </row>
    <row r="71" spans="1:6" hidden="1" x14ac:dyDescent="0.35">
      <c r="A71" s="27" t="s">
        <v>63</v>
      </c>
      <c r="B71" s="2" t="s">
        <v>64</v>
      </c>
    </row>
    <row r="72" spans="1:6" hidden="1" x14ac:dyDescent="0.35">
      <c r="A72" s="52" t="s">
        <v>65</v>
      </c>
      <c r="B72" s="2" t="s">
        <v>66</v>
      </c>
    </row>
  </sheetData>
  <sheetProtection algorithmName="SHA-512" hashValue="YLGtZw3NDC4KFBDivNpq1n2738BQaLAtoN/DtYeNtry38C11nwojCqIg6m2RVymptyQ2o4ZBozUfAg/Olow88Q==" saltValue="eXVXKEVjrH3hc5JRqLzy/A==" spinCount="100000" sheet="1" objects="1" scenarios="1" selectLockedCells="1"/>
  <mergeCells count="4">
    <mergeCell ref="B27:G27"/>
    <mergeCell ref="B28:G28"/>
    <mergeCell ref="B2:G2"/>
    <mergeCell ref="B1:G1"/>
  </mergeCells>
  <dataValidations count="2">
    <dataValidation type="list" allowBlank="1" showInputMessage="1" showErrorMessage="1" sqref="C14 C17 C9" xr:uid="{C1719CC3-D1C9-4A5D-B934-8A0F3213FF02}">
      <formula1>$B$61:$B$62</formula1>
    </dataValidation>
    <dataValidation type="list" allowBlank="1" showInputMessage="1" showErrorMessage="1" sqref="C7:C8 C10:C11" xr:uid="{9F9FE36B-9B6B-4F7E-B29C-0EEB2FA382AC}">
      <formula1>$B$61:$B$63</formula1>
    </dataValidation>
  </dataValidations>
  <printOptions horizontalCentered="1"/>
  <pageMargins left="0.51181102362204722" right="0.51181102362204722" top="0.55118110236220474" bottom="0.55118110236220474" header="0.31496062992125984" footer="0.31496062992125984"/>
  <pageSetup paperSize="9" scale="70" orientation="landscape" r:id="rId1"/>
  <headerFooter>
    <oddFooter>&amp;C&amp;10Outil développé par la Cellule Environnement de l'UWE - Téléchargeable gratuitement sur www.environnement-entreprise.be</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A2716-72E6-492C-83D5-9F446D2EBC0D}">
  <dimension ref="A1:H72"/>
  <sheetViews>
    <sheetView zoomScaleNormal="100" workbookViewId="0">
      <selection activeCell="C7" sqref="C7"/>
    </sheetView>
  </sheetViews>
  <sheetFormatPr baseColWidth="10" defaultRowHeight="14.5" x14ac:dyDescent="0.35"/>
  <cols>
    <col min="1" max="1" width="9" style="2" customWidth="1"/>
    <col min="2" max="2" width="119.90625" style="2" customWidth="1"/>
    <col min="3" max="3" width="15.6328125" style="2" customWidth="1"/>
    <col min="4" max="4" width="15.6328125" style="34" customWidth="1"/>
    <col min="5" max="5" width="10.90625" style="34" hidden="1" customWidth="1"/>
    <col min="6" max="16384" width="10.90625" style="2"/>
  </cols>
  <sheetData>
    <row r="1" spans="1:7" ht="18.5" customHeight="1" x14ac:dyDescent="0.35">
      <c r="A1" s="1"/>
      <c r="B1" s="184" t="s">
        <v>122</v>
      </c>
      <c r="C1" s="184"/>
      <c r="D1" s="184"/>
      <c r="E1" s="184"/>
      <c r="F1" s="184"/>
      <c r="G1" s="185"/>
    </row>
    <row r="2" spans="1:7" ht="29" customHeight="1" thickBot="1" x14ac:dyDescent="0.4">
      <c r="A2" s="3"/>
      <c r="B2" s="186" t="s">
        <v>123</v>
      </c>
      <c r="C2" s="186"/>
      <c r="D2" s="186"/>
      <c r="E2" s="186"/>
      <c r="F2" s="186"/>
      <c r="G2" s="187"/>
    </row>
    <row r="3" spans="1:7" x14ac:dyDescent="0.35">
      <c r="A3" s="4"/>
      <c r="D3" s="5"/>
      <c r="E3" s="6"/>
      <c r="F3" s="7"/>
      <c r="G3" s="8"/>
    </row>
    <row r="4" spans="1:7" x14ac:dyDescent="0.35">
      <c r="A4" s="4"/>
      <c r="C4" s="188" t="s">
        <v>7</v>
      </c>
      <c r="D4" s="189"/>
      <c r="E4" s="9" t="s">
        <v>8</v>
      </c>
      <c r="F4" s="7"/>
      <c r="G4" s="8"/>
    </row>
    <row r="5" spans="1:7" ht="31" x14ac:dyDescent="0.35">
      <c r="A5" s="63" t="s">
        <v>125</v>
      </c>
      <c r="B5" s="17" t="s">
        <v>124</v>
      </c>
      <c r="C5" s="17"/>
      <c r="D5" s="12"/>
      <c r="E5" s="6"/>
      <c r="F5" s="7"/>
      <c r="G5" s="8"/>
    </row>
    <row r="6" spans="1:7" ht="36.5" x14ac:dyDescent="0.35">
      <c r="A6" s="4"/>
      <c r="B6" s="64" t="s">
        <v>14</v>
      </c>
      <c r="C6" s="65" t="s">
        <v>139</v>
      </c>
      <c r="D6" s="66" t="s">
        <v>140</v>
      </c>
      <c r="E6" s="6"/>
      <c r="F6" s="7"/>
      <c r="G6" s="8"/>
    </row>
    <row r="7" spans="1:7" x14ac:dyDescent="0.35">
      <c r="A7" s="4"/>
      <c r="B7" s="15" t="s">
        <v>128</v>
      </c>
      <c r="C7" s="70"/>
      <c r="D7" s="61"/>
      <c r="E7" s="16">
        <f>IF(AND(C7 ="Oui", D7 = "Oui"), 5,0)</f>
        <v>0</v>
      </c>
      <c r="F7" s="7"/>
      <c r="G7" s="8"/>
    </row>
    <row r="8" spans="1:7" x14ac:dyDescent="0.35">
      <c r="A8" s="4"/>
      <c r="B8" s="15" t="s">
        <v>129</v>
      </c>
      <c r="C8" s="71"/>
      <c r="D8" s="62"/>
      <c r="E8" s="16">
        <f t="shared" ref="E8:E13" si="0">IF(AND(C8 ="Oui", D8 = "Oui"), 5,0)</f>
        <v>0</v>
      </c>
      <c r="F8" s="7"/>
      <c r="G8" s="8"/>
    </row>
    <row r="9" spans="1:7" x14ac:dyDescent="0.35">
      <c r="A9" s="4"/>
      <c r="B9" s="15" t="s">
        <v>130</v>
      </c>
      <c r="C9" s="71"/>
      <c r="D9" s="62"/>
      <c r="E9" s="16">
        <f t="shared" si="0"/>
        <v>0</v>
      </c>
      <c r="F9" s="7"/>
      <c r="G9" s="8"/>
    </row>
    <row r="10" spans="1:7" x14ac:dyDescent="0.35">
      <c r="A10" s="4"/>
      <c r="B10" s="15" t="s">
        <v>131</v>
      </c>
      <c r="C10" s="71"/>
      <c r="D10" s="62"/>
      <c r="E10" s="16">
        <f t="shared" si="0"/>
        <v>0</v>
      </c>
      <c r="F10" s="7"/>
      <c r="G10" s="8"/>
    </row>
    <row r="11" spans="1:7" x14ac:dyDescent="0.35">
      <c r="A11" s="4"/>
      <c r="B11" s="15" t="s">
        <v>132</v>
      </c>
      <c r="C11" s="71"/>
      <c r="D11" s="62"/>
      <c r="E11" s="16">
        <f t="shared" si="0"/>
        <v>0</v>
      </c>
      <c r="F11" s="7"/>
      <c r="G11" s="8"/>
    </row>
    <row r="12" spans="1:7" x14ac:dyDescent="0.35">
      <c r="A12" s="4"/>
      <c r="B12" s="15" t="s">
        <v>133</v>
      </c>
      <c r="C12" s="71"/>
      <c r="D12" s="62"/>
      <c r="E12" s="16">
        <f t="shared" si="0"/>
        <v>0</v>
      </c>
      <c r="F12" s="7"/>
      <c r="G12" s="8"/>
    </row>
    <row r="13" spans="1:7" x14ac:dyDescent="0.35">
      <c r="A13" s="4"/>
      <c r="B13" s="15" t="s">
        <v>134</v>
      </c>
      <c r="C13" s="71"/>
      <c r="D13" s="62"/>
      <c r="E13" s="16">
        <f t="shared" si="0"/>
        <v>0</v>
      </c>
      <c r="F13" s="7"/>
      <c r="G13" s="8"/>
    </row>
    <row r="14" spans="1:7" x14ac:dyDescent="0.35">
      <c r="A14" s="4"/>
      <c r="D14" s="5"/>
      <c r="E14" s="6"/>
      <c r="F14" s="7"/>
      <c r="G14" s="8"/>
    </row>
    <row r="15" spans="1:7" ht="15.5" x14ac:dyDescent="0.35">
      <c r="A15" s="10" t="s">
        <v>127</v>
      </c>
      <c r="B15" s="11" t="s">
        <v>126</v>
      </c>
      <c r="C15" s="11"/>
      <c r="D15" s="12"/>
      <c r="E15" s="6"/>
      <c r="F15" s="7"/>
      <c r="G15" s="8"/>
    </row>
    <row r="16" spans="1:7" x14ac:dyDescent="0.35">
      <c r="A16" s="4"/>
      <c r="B16" s="13" t="s">
        <v>14</v>
      </c>
      <c r="C16" s="67"/>
      <c r="D16" s="14"/>
      <c r="E16" s="6"/>
      <c r="F16" s="7"/>
      <c r="G16" s="8"/>
    </row>
    <row r="17" spans="1:7" x14ac:dyDescent="0.35">
      <c r="A17" s="4"/>
      <c r="B17" s="15" t="s">
        <v>135</v>
      </c>
      <c r="C17" s="61"/>
      <c r="D17" s="12"/>
      <c r="E17" s="16">
        <f xml:space="preserve"> IF(C17= "Oui", 5, 0)</f>
        <v>0</v>
      </c>
      <c r="F17" s="7"/>
      <c r="G17" s="8"/>
    </row>
    <row r="18" spans="1:7" x14ac:dyDescent="0.35">
      <c r="A18" s="4"/>
      <c r="B18" s="15" t="s">
        <v>136</v>
      </c>
      <c r="C18" s="62"/>
      <c r="D18" s="12"/>
      <c r="E18" s="16">
        <f t="shared" ref="E18:E21" si="1" xml:space="preserve"> IF(C18= "Oui", 5, 0)</f>
        <v>0</v>
      </c>
      <c r="F18" s="7"/>
      <c r="G18" s="8"/>
    </row>
    <row r="19" spans="1:7" x14ac:dyDescent="0.35">
      <c r="A19" s="4"/>
      <c r="B19" s="15" t="s">
        <v>137</v>
      </c>
      <c r="C19" s="62"/>
      <c r="D19" s="12"/>
      <c r="E19" s="16">
        <f t="shared" si="1"/>
        <v>0</v>
      </c>
      <c r="F19" s="7"/>
      <c r="G19" s="8"/>
    </row>
    <row r="20" spans="1:7" x14ac:dyDescent="0.35">
      <c r="A20" s="4"/>
      <c r="B20" s="15" t="s">
        <v>138</v>
      </c>
      <c r="C20" s="62"/>
      <c r="D20" s="12"/>
      <c r="E20" s="16">
        <f t="shared" si="1"/>
        <v>0</v>
      </c>
      <c r="F20" s="7"/>
      <c r="G20" s="8"/>
    </row>
    <row r="21" spans="1:7" x14ac:dyDescent="0.35">
      <c r="A21" s="4"/>
      <c r="B21" s="15" t="s">
        <v>230</v>
      </c>
      <c r="C21" s="62"/>
      <c r="D21" s="12"/>
      <c r="E21" s="16">
        <f t="shared" si="1"/>
        <v>0</v>
      </c>
      <c r="F21" s="7"/>
      <c r="G21" s="8"/>
    </row>
    <row r="22" spans="1:7" ht="15" thickBot="1" x14ac:dyDescent="0.4">
      <c r="A22" s="18"/>
      <c r="B22" s="19"/>
      <c r="C22" s="19"/>
      <c r="D22" s="20"/>
      <c r="E22" s="21"/>
      <c r="F22" s="22"/>
      <c r="G22" s="23"/>
    </row>
    <row r="23" spans="1:7" hidden="1" x14ac:dyDescent="0.35">
      <c r="A23" s="4"/>
      <c r="B23" s="24" t="s">
        <v>17</v>
      </c>
      <c r="C23" s="24"/>
      <c r="D23" s="5"/>
      <c r="E23" s="25">
        <f>SUM(E7:E13,E17:E21)</f>
        <v>0</v>
      </c>
      <c r="F23" s="26"/>
    </row>
    <row r="24" spans="1:7" hidden="1" x14ac:dyDescent="0.35">
      <c r="A24" s="4"/>
      <c r="B24" s="27" t="s">
        <v>18</v>
      </c>
      <c r="C24" s="27"/>
      <c r="D24" s="28"/>
      <c r="E24" s="29">
        <f>E25-E23</f>
        <v>60</v>
      </c>
    </row>
    <row r="25" spans="1:7" hidden="1" x14ac:dyDescent="0.35">
      <c r="A25" s="4"/>
      <c r="B25" s="24" t="s">
        <v>19</v>
      </c>
      <c r="C25" s="24"/>
      <c r="D25" s="5"/>
      <c r="E25" s="30">
        <v>60</v>
      </c>
    </row>
    <row r="26" spans="1:7" hidden="1" x14ac:dyDescent="0.35">
      <c r="A26" s="4"/>
      <c r="B26" s="27" t="s">
        <v>22</v>
      </c>
      <c r="C26" s="27"/>
      <c r="D26" s="28"/>
      <c r="E26" s="29"/>
    </row>
    <row r="27" spans="1:7" hidden="1" x14ac:dyDescent="0.35">
      <c r="A27" s="4"/>
      <c r="B27" s="27" t="s">
        <v>141</v>
      </c>
      <c r="C27" s="27"/>
      <c r="D27" s="28"/>
      <c r="E27" s="29">
        <f>SUM(E7:E13)</f>
        <v>0</v>
      </c>
    </row>
    <row r="28" spans="1:7" ht="15" hidden="1" thickBot="1" x14ac:dyDescent="0.4">
      <c r="A28" s="18"/>
      <c r="B28" s="31" t="s">
        <v>142</v>
      </c>
      <c r="C28" s="31"/>
      <c r="D28" s="32"/>
      <c r="E28" s="33">
        <f>SUM(E17:E21)</f>
        <v>0</v>
      </c>
    </row>
    <row r="29" spans="1:7" ht="15" thickBot="1" x14ac:dyDescent="0.4"/>
    <row r="30" spans="1:7" ht="18.5" x14ac:dyDescent="0.45">
      <c r="A30" s="35"/>
      <c r="B30" s="36" t="s">
        <v>36</v>
      </c>
      <c r="C30" s="36"/>
      <c r="D30" s="36"/>
      <c r="E30" s="36"/>
      <c r="F30" s="36"/>
      <c r="G30" s="37"/>
    </row>
    <row r="31" spans="1:7" ht="31" customHeight="1" x14ac:dyDescent="0.35">
      <c r="A31" s="38"/>
      <c r="B31" s="182" t="str">
        <f>IF(C7="","",IF(E27&lt;=5,B66,IF(AND(E27&gt;5,E27&lt;=15),B67,IF(E27&gt;15,B68))))</f>
        <v/>
      </c>
      <c r="C31" s="182"/>
      <c r="D31" s="182"/>
      <c r="E31" s="182"/>
      <c r="F31" s="182"/>
      <c r="G31" s="183"/>
    </row>
    <row r="32" spans="1:7" ht="31" customHeight="1" x14ac:dyDescent="0.35">
      <c r="A32" s="38"/>
      <c r="B32" s="182" t="str">
        <f>IF(C17="","",IF(E28&lt;=5,B71,B72))</f>
        <v/>
      </c>
      <c r="C32" s="182"/>
      <c r="D32" s="182"/>
      <c r="E32" s="182"/>
      <c r="F32" s="182"/>
      <c r="G32" s="183"/>
    </row>
    <row r="33" spans="1:8" x14ac:dyDescent="0.35">
      <c r="A33" s="38"/>
      <c r="B33" s="39"/>
      <c r="C33" s="39"/>
      <c r="D33" s="119"/>
      <c r="E33" s="119"/>
      <c r="F33" s="39"/>
      <c r="G33" s="40"/>
    </row>
    <row r="34" spans="1:8" ht="15.5" x14ac:dyDescent="0.35">
      <c r="A34" s="38"/>
      <c r="B34" s="41" t="s">
        <v>150</v>
      </c>
      <c r="C34" s="41"/>
      <c r="D34" s="42"/>
      <c r="E34" s="42"/>
      <c r="F34" s="42"/>
      <c r="G34" s="43"/>
    </row>
    <row r="35" spans="1:8" x14ac:dyDescent="0.35">
      <c r="A35" s="38"/>
      <c r="B35" s="44" t="s">
        <v>152</v>
      </c>
      <c r="C35" s="39"/>
      <c r="D35" s="119"/>
      <c r="E35" s="119"/>
      <c r="F35" s="39"/>
      <c r="G35" s="40"/>
    </row>
    <row r="36" spans="1:8" x14ac:dyDescent="0.35">
      <c r="A36" s="38"/>
      <c r="B36" s="44" t="s">
        <v>153</v>
      </c>
      <c r="C36" s="39"/>
      <c r="D36" s="119"/>
      <c r="E36" s="119"/>
      <c r="F36" s="39"/>
      <c r="G36" s="40"/>
    </row>
    <row r="37" spans="1:8" x14ac:dyDescent="0.35">
      <c r="A37" s="38"/>
      <c r="B37" s="68" t="s">
        <v>154</v>
      </c>
      <c r="C37" s="39"/>
      <c r="D37" s="119"/>
      <c r="E37" s="119"/>
      <c r="F37" s="39"/>
      <c r="G37" s="40"/>
    </row>
    <row r="38" spans="1:8" x14ac:dyDescent="0.35">
      <c r="A38" s="38"/>
      <c r="B38" s="68" t="s">
        <v>155</v>
      </c>
      <c r="C38" s="39"/>
      <c r="D38" s="119"/>
      <c r="E38" s="119"/>
      <c r="F38" s="39"/>
      <c r="G38" s="40"/>
    </row>
    <row r="39" spans="1:8" x14ac:dyDescent="0.35">
      <c r="A39" s="38"/>
      <c r="B39" s="68" t="s">
        <v>151</v>
      </c>
      <c r="C39" s="39"/>
      <c r="D39" s="119"/>
      <c r="E39" s="119"/>
      <c r="F39" s="39"/>
      <c r="G39" s="40"/>
    </row>
    <row r="40" spans="1:8" ht="15" thickBot="1" x14ac:dyDescent="0.4">
      <c r="A40" s="45"/>
      <c r="B40" s="46"/>
      <c r="C40" s="46"/>
      <c r="D40" s="47"/>
      <c r="E40" s="47"/>
      <c r="F40" s="46"/>
      <c r="G40" s="48"/>
    </row>
    <row r="45" spans="1:8" x14ac:dyDescent="0.35">
      <c r="C45" s="49"/>
    </row>
    <row r="46" spans="1:8" hidden="1" x14ac:dyDescent="0.35">
      <c r="A46" s="127"/>
      <c r="B46" s="128" t="s">
        <v>225</v>
      </c>
      <c r="C46" s="129"/>
      <c r="D46" s="130"/>
      <c r="E46" s="127"/>
      <c r="F46" s="127"/>
      <c r="G46" s="127"/>
    </row>
    <row r="47" spans="1:8" hidden="1" x14ac:dyDescent="0.35">
      <c r="A47" s="153" t="s">
        <v>228</v>
      </c>
      <c r="B47" s="154" t="str">
        <f>_xlfn.IFS(C7="","",E27&lt;=5,B66,AND(E27&gt;5,E27&lt;=15),B67,E27&gt;15,B68)</f>
        <v/>
      </c>
      <c r="C47" s="155"/>
      <c r="D47" s="155"/>
      <c r="E47" s="154"/>
      <c r="F47" s="154"/>
      <c r="G47" s="154"/>
      <c r="H47" s="49"/>
    </row>
    <row r="48" spans="1:8" hidden="1" x14ac:dyDescent="0.35">
      <c r="A48" s="153" t="s">
        <v>229</v>
      </c>
      <c r="B48" s="156" t="str">
        <f>_xlfn.IFS(C17="","",E28&lt;=5,B71,E28&gt;5,B72)</f>
        <v/>
      </c>
      <c r="C48" s="155"/>
      <c r="D48" s="155"/>
      <c r="E48" s="154"/>
      <c r="F48" s="154"/>
      <c r="G48" s="154"/>
      <c r="H48" s="49"/>
    </row>
    <row r="49" spans="1:7" hidden="1" x14ac:dyDescent="0.35">
      <c r="A49" s="127"/>
      <c r="B49" s="128" t="s">
        <v>226</v>
      </c>
      <c r="C49" s="130"/>
      <c r="D49" s="130"/>
      <c r="E49" s="127"/>
      <c r="F49" s="127"/>
      <c r="G49" s="127"/>
    </row>
    <row r="50" spans="1:7" hidden="1" x14ac:dyDescent="0.35">
      <c r="A50" s="157" t="s">
        <v>228</v>
      </c>
      <c r="B50" s="158" t="str">
        <f>IF(C7="","",IF(E27&lt;=5,B66,IF(AND(E27&gt;5,E27&lt;=15),B67,IF(E27&gt;15,B68))))</f>
        <v/>
      </c>
      <c r="C50" s="159"/>
      <c r="D50" s="159"/>
      <c r="E50" s="158"/>
      <c r="F50" s="158"/>
      <c r="G50" s="158"/>
    </row>
    <row r="51" spans="1:7" hidden="1" x14ac:dyDescent="0.35">
      <c r="A51" s="157" t="s">
        <v>229</v>
      </c>
      <c r="B51" s="158" t="str">
        <f>IF(C17="","",IF(E28&lt;=5,B71,B72))</f>
        <v/>
      </c>
      <c r="C51" s="159"/>
      <c r="D51" s="159"/>
      <c r="E51" s="158"/>
      <c r="F51" s="158"/>
      <c r="G51" s="158"/>
    </row>
    <row r="52" spans="1:7" hidden="1" x14ac:dyDescent="0.35">
      <c r="D52" s="2"/>
      <c r="E52" s="2"/>
    </row>
    <row r="53" spans="1:7" hidden="1" x14ac:dyDescent="0.35"/>
    <row r="54" spans="1:7" hidden="1" x14ac:dyDescent="0.35"/>
    <row r="55" spans="1:7" hidden="1" x14ac:dyDescent="0.35"/>
    <row r="56" spans="1:7" hidden="1" x14ac:dyDescent="0.35"/>
    <row r="57" spans="1:7" hidden="1" x14ac:dyDescent="0.35"/>
    <row r="58" spans="1:7" hidden="1" x14ac:dyDescent="0.35"/>
    <row r="59" spans="1:7" hidden="1" x14ac:dyDescent="0.35"/>
    <row r="60" spans="1:7" hidden="1" x14ac:dyDescent="0.35">
      <c r="A60" s="131"/>
      <c r="B60" s="132" t="s">
        <v>38</v>
      </c>
      <c r="C60" s="132"/>
      <c r="D60" s="133"/>
      <c r="E60" s="133"/>
      <c r="F60" s="132"/>
      <c r="G60" s="132"/>
    </row>
    <row r="61" spans="1:7" hidden="1" x14ac:dyDescent="0.35">
      <c r="A61" s="2" t="s">
        <v>23</v>
      </c>
      <c r="B61" s="2" t="s">
        <v>25</v>
      </c>
    </row>
    <row r="62" spans="1:7" hidden="1" x14ac:dyDescent="0.35">
      <c r="B62" s="2" t="s">
        <v>24</v>
      </c>
    </row>
    <row r="63" spans="1:7" hidden="1" x14ac:dyDescent="0.35"/>
    <row r="64" spans="1:7" hidden="1" x14ac:dyDescent="0.35">
      <c r="A64" s="131"/>
      <c r="B64" s="132" t="s">
        <v>27</v>
      </c>
      <c r="C64" s="132"/>
      <c r="D64" s="133"/>
      <c r="E64" s="133"/>
      <c r="F64" s="132"/>
      <c r="G64" s="132"/>
    </row>
    <row r="65" spans="1:2" hidden="1" x14ac:dyDescent="0.35">
      <c r="A65" s="50" t="s">
        <v>125</v>
      </c>
      <c r="B65" s="2" t="s">
        <v>143</v>
      </c>
    </row>
    <row r="66" spans="1:2" hidden="1" x14ac:dyDescent="0.35">
      <c r="A66" s="52" t="s">
        <v>253</v>
      </c>
      <c r="B66" s="2" t="s">
        <v>251</v>
      </c>
    </row>
    <row r="67" spans="1:2" ht="15.5" hidden="1" x14ac:dyDescent="0.35">
      <c r="A67" s="69" t="s">
        <v>257</v>
      </c>
      <c r="B67" s="2" t="s">
        <v>145</v>
      </c>
    </row>
    <row r="68" spans="1:2" hidden="1" x14ac:dyDescent="0.35">
      <c r="A68" s="51" t="s">
        <v>65</v>
      </c>
      <c r="B68" s="2" t="s">
        <v>250</v>
      </c>
    </row>
    <row r="69" spans="1:2" hidden="1" x14ac:dyDescent="0.35"/>
    <row r="70" spans="1:2" hidden="1" x14ac:dyDescent="0.35">
      <c r="A70" s="50" t="s">
        <v>146</v>
      </c>
      <c r="B70" s="2" t="s">
        <v>147</v>
      </c>
    </row>
    <row r="71" spans="1:2" hidden="1" x14ac:dyDescent="0.35">
      <c r="A71" s="52" t="s">
        <v>253</v>
      </c>
      <c r="B71" s="2" t="s">
        <v>148</v>
      </c>
    </row>
    <row r="72" spans="1:2" hidden="1" x14ac:dyDescent="0.35">
      <c r="A72" s="52" t="s">
        <v>252</v>
      </c>
      <c r="B72" s="2" t="s">
        <v>149</v>
      </c>
    </row>
  </sheetData>
  <sheetProtection algorithmName="SHA-512" hashValue="4/Cy+RY3kBJxJHXOtjn23xpviLwC7f2tAhf+6kwi4Fvvqj87YXrc7uILDSdwYsNYFlRCUixTXM9UD/ucKhkyNw==" saltValue="HP+vstpQ9efFEpXuZME62A==" spinCount="100000" sheet="1" objects="1" scenarios="1" selectLockedCells="1"/>
  <mergeCells count="5">
    <mergeCell ref="B31:G31"/>
    <mergeCell ref="B32:G32"/>
    <mergeCell ref="B1:G1"/>
    <mergeCell ref="B2:G2"/>
    <mergeCell ref="C4:D4"/>
  </mergeCells>
  <dataValidations count="1">
    <dataValidation type="list" allowBlank="1" showInputMessage="1" showErrorMessage="1" sqref="C17:C21 C7:D13" xr:uid="{CDBCD8B0-6E4D-47D8-91E7-F6E13A866B19}">
      <formula1>$B$61:$B$62</formula1>
    </dataValidation>
  </dataValidations>
  <printOptions horizontalCentered="1"/>
  <pageMargins left="0.51181102362204722" right="0.51181102362204722" top="0.55118110236220474" bottom="0.55118110236220474" header="0.31496062992125984" footer="0.31496062992125984"/>
  <pageSetup paperSize="9" scale="67" orientation="landscape" r:id="rId1"/>
  <headerFooter>
    <oddFooter>&amp;C&amp;10Outil développé par la Cellule Environnement de l'UWE - Téléchargeable gratuitement sur www.environnement-entreprise.be</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C8C5C-7FC1-473E-A7CF-A1C6DD6E81B0}">
  <dimension ref="A1:F86"/>
  <sheetViews>
    <sheetView zoomScaleNormal="100" workbookViewId="0">
      <selection activeCell="C7" sqref="C7"/>
    </sheetView>
  </sheetViews>
  <sheetFormatPr baseColWidth="10" defaultRowHeight="14.5" x14ac:dyDescent="0.35"/>
  <cols>
    <col min="1" max="1" width="9" style="2" customWidth="1"/>
    <col min="2" max="2" width="119.90625" style="2" customWidth="1"/>
    <col min="3" max="3" width="32.1796875" style="34" bestFit="1" customWidth="1"/>
    <col min="4" max="4" width="10.90625" style="34" hidden="1" customWidth="1"/>
    <col min="5" max="16384" width="10.90625" style="2"/>
  </cols>
  <sheetData>
    <row r="1" spans="1:6" ht="18.5" customHeight="1" x14ac:dyDescent="0.35">
      <c r="A1" s="1"/>
      <c r="B1" s="184" t="s">
        <v>67</v>
      </c>
      <c r="C1" s="184"/>
      <c r="D1" s="184"/>
      <c r="E1" s="184"/>
      <c r="F1" s="185"/>
    </row>
    <row r="2" spans="1:6" ht="29" customHeight="1" thickBot="1" x14ac:dyDescent="0.4">
      <c r="A2" s="3"/>
      <c r="B2" s="186" t="s">
        <v>68</v>
      </c>
      <c r="C2" s="186"/>
      <c r="D2" s="186"/>
      <c r="E2" s="186"/>
      <c r="F2" s="187"/>
    </row>
    <row r="3" spans="1:6" x14ac:dyDescent="0.35">
      <c r="A3" s="4"/>
      <c r="C3" s="5"/>
      <c r="D3" s="6"/>
      <c r="E3" s="7"/>
      <c r="F3" s="8"/>
    </row>
    <row r="4" spans="1:6" x14ac:dyDescent="0.35">
      <c r="A4" s="4"/>
      <c r="C4" s="122" t="s">
        <v>7</v>
      </c>
      <c r="D4" s="9" t="s">
        <v>8</v>
      </c>
      <c r="E4" s="7"/>
      <c r="F4" s="8"/>
    </row>
    <row r="5" spans="1:6" ht="15.5" x14ac:dyDescent="0.35">
      <c r="A5" s="10" t="s">
        <v>69</v>
      </c>
      <c r="B5" s="11" t="s">
        <v>70</v>
      </c>
      <c r="C5" s="12"/>
      <c r="D5" s="6"/>
      <c r="E5" s="7"/>
      <c r="F5" s="8"/>
    </row>
    <row r="6" spans="1:6" x14ac:dyDescent="0.35">
      <c r="A6" s="4"/>
      <c r="B6" s="13" t="s">
        <v>14</v>
      </c>
      <c r="C6" s="14"/>
      <c r="D6" s="6"/>
      <c r="E6" s="7"/>
      <c r="F6" s="8"/>
    </row>
    <row r="7" spans="1:6" x14ac:dyDescent="0.35">
      <c r="A7" s="4"/>
      <c r="B7" s="15" t="s">
        <v>72</v>
      </c>
      <c r="C7" s="61"/>
      <c r="D7" s="16">
        <f xml:space="preserve"> IF(C7= "Oui", 5, 0)</f>
        <v>0</v>
      </c>
      <c r="E7" s="7"/>
      <c r="F7" s="8"/>
    </row>
    <row r="8" spans="1:6" x14ac:dyDescent="0.35">
      <c r="A8" s="4"/>
      <c r="B8" s="15" t="s">
        <v>73</v>
      </c>
      <c r="C8" s="62"/>
      <c r="D8" s="16">
        <f xml:space="preserve"> IF(C8= "Oui", 5, 0)</f>
        <v>0</v>
      </c>
      <c r="E8" s="7"/>
      <c r="F8" s="8"/>
    </row>
    <row r="9" spans="1:6" x14ac:dyDescent="0.35">
      <c r="A9" s="4"/>
      <c r="B9" s="15" t="s">
        <v>71</v>
      </c>
      <c r="C9" s="62"/>
      <c r="D9" s="16">
        <f xml:space="preserve"> IF(C9= "Oui", 5, 0)</f>
        <v>0</v>
      </c>
      <c r="E9" s="7"/>
      <c r="F9" s="8"/>
    </row>
    <row r="10" spans="1:6" x14ac:dyDescent="0.35">
      <c r="A10" s="4"/>
      <c r="B10" s="15" t="s">
        <v>74</v>
      </c>
      <c r="C10" s="62"/>
      <c r="D10" s="16">
        <f xml:space="preserve"> IF(C10= "Oui", 5, 0)</f>
        <v>0</v>
      </c>
      <c r="E10" s="7"/>
      <c r="F10" s="8"/>
    </row>
    <row r="11" spans="1:6" x14ac:dyDescent="0.35">
      <c r="A11" s="4"/>
      <c r="B11" s="15" t="s">
        <v>230</v>
      </c>
      <c r="C11" s="62"/>
      <c r="D11" s="16">
        <f xml:space="preserve"> IF(C11= "Oui", 5, 0)</f>
        <v>0</v>
      </c>
      <c r="E11" s="7"/>
      <c r="F11" s="8"/>
    </row>
    <row r="12" spans="1:6" x14ac:dyDescent="0.35">
      <c r="A12" s="4"/>
      <c r="C12" s="5"/>
      <c r="D12" s="6"/>
      <c r="E12" s="7"/>
      <c r="F12" s="8"/>
    </row>
    <row r="13" spans="1:6" ht="15.5" x14ac:dyDescent="0.35">
      <c r="A13" s="10" t="s">
        <v>75</v>
      </c>
      <c r="B13" s="11" t="s">
        <v>76</v>
      </c>
      <c r="C13" s="12"/>
      <c r="D13" s="6"/>
      <c r="E13" s="7"/>
      <c r="F13" s="8"/>
    </row>
    <row r="14" spans="1:6" x14ac:dyDescent="0.35">
      <c r="A14" s="4"/>
      <c r="B14" s="13" t="s">
        <v>5</v>
      </c>
      <c r="C14" s="53"/>
      <c r="D14" s="16">
        <f xml:space="preserve"> _xlfn.SWITCH(C14,,0, "Faible (canaux méconnus)", 0,"Modérée (à améliorer)", 1,"Régulière mais parfois hors sujet",3, "Régulière et efficace",5)</f>
        <v>0</v>
      </c>
      <c r="E14" s="7"/>
      <c r="F14" s="8"/>
    </row>
    <row r="15" spans="1:6" x14ac:dyDescent="0.35">
      <c r="A15" s="4"/>
      <c r="C15" s="5"/>
      <c r="D15" s="6"/>
      <c r="E15" s="7"/>
      <c r="F15" s="8"/>
    </row>
    <row r="16" spans="1:6" ht="15.5" x14ac:dyDescent="0.35">
      <c r="A16" s="10" t="s">
        <v>77</v>
      </c>
      <c r="B16" s="11" t="s">
        <v>78</v>
      </c>
      <c r="C16" s="12"/>
      <c r="D16" s="6"/>
      <c r="E16" s="7"/>
      <c r="F16" s="8"/>
    </row>
    <row r="17" spans="1:6" x14ac:dyDescent="0.35">
      <c r="A17" s="4"/>
      <c r="B17" s="13" t="s">
        <v>5</v>
      </c>
      <c r="C17" s="53"/>
      <c r="D17" s="16">
        <f xml:space="preserve"> _xlfn.SWITCH(C17, ,0,"Rarement", 0.5,"Occasionnellement", 1,"Régulièrement mais aboutissent peu",3, "Régulièrement et se concrétisent",5)</f>
        <v>0</v>
      </c>
      <c r="E17" s="7"/>
      <c r="F17" s="8"/>
    </row>
    <row r="18" spans="1:6" x14ac:dyDescent="0.35">
      <c r="A18" s="4"/>
      <c r="C18" s="5"/>
      <c r="D18" s="6"/>
      <c r="E18" s="7"/>
      <c r="F18" s="8"/>
    </row>
    <row r="19" spans="1:6" ht="15.5" x14ac:dyDescent="0.35">
      <c r="A19" s="10" t="s">
        <v>80</v>
      </c>
      <c r="B19" s="17" t="s">
        <v>79</v>
      </c>
      <c r="C19" s="12"/>
      <c r="D19" s="6"/>
      <c r="E19" s="7"/>
      <c r="F19" s="8"/>
    </row>
    <row r="20" spans="1:6" x14ac:dyDescent="0.35">
      <c r="A20" s="4"/>
      <c r="B20" s="13" t="s">
        <v>5</v>
      </c>
      <c r="C20" s="53"/>
      <c r="D20" s="16">
        <f xml:space="preserve"> IF(C20= "Oui", 5, 0)</f>
        <v>0</v>
      </c>
      <c r="E20" s="7"/>
      <c r="F20" s="8"/>
    </row>
    <row r="21" spans="1:6" ht="15" thickBot="1" x14ac:dyDescent="0.4">
      <c r="A21" s="18"/>
      <c r="B21" s="19"/>
      <c r="C21" s="20"/>
      <c r="D21" s="21"/>
      <c r="E21" s="22"/>
      <c r="F21" s="23"/>
    </row>
    <row r="22" spans="1:6" hidden="1" x14ac:dyDescent="0.35">
      <c r="A22" s="4"/>
      <c r="B22" s="24" t="s">
        <v>17</v>
      </c>
      <c r="C22" s="5"/>
      <c r="D22" s="25">
        <f>SUM(D7:D11)+D14+D17+D20</f>
        <v>0</v>
      </c>
    </row>
    <row r="23" spans="1:6" hidden="1" x14ac:dyDescent="0.35">
      <c r="A23" s="4"/>
      <c r="B23" s="27" t="s">
        <v>18</v>
      </c>
      <c r="C23" s="28"/>
      <c r="D23" s="29">
        <f>D24-D22</f>
        <v>35</v>
      </c>
    </row>
    <row r="24" spans="1:6" hidden="1" x14ac:dyDescent="0.35">
      <c r="A24" s="4"/>
      <c r="B24" s="24" t="s">
        <v>19</v>
      </c>
      <c r="C24" s="5"/>
      <c r="D24" s="30">
        <v>35</v>
      </c>
    </row>
    <row r="25" spans="1:6" hidden="1" x14ac:dyDescent="0.35">
      <c r="A25" s="4"/>
      <c r="B25" s="27" t="s">
        <v>22</v>
      </c>
      <c r="C25" s="28"/>
      <c r="D25" s="29"/>
    </row>
    <row r="26" spans="1:6" hidden="1" x14ac:dyDescent="0.35">
      <c r="A26" s="4"/>
      <c r="B26" s="27" t="s">
        <v>81</v>
      </c>
      <c r="C26" s="28"/>
      <c r="D26" s="29">
        <f>SUM(D7:D11)</f>
        <v>0</v>
      </c>
    </row>
    <row r="27" spans="1:6" hidden="1" x14ac:dyDescent="0.35">
      <c r="A27" s="4"/>
      <c r="B27" s="27" t="s">
        <v>261</v>
      </c>
      <c r="C27" s="28"/>
      <c r="D27" s="29">
        <f>D14</f>
        <v>0</v>
      </c>
    </row>
    <row r="28" spans="1:6" ht="15" hidden="1" thickBot="1" x14ac:dyDescent="0.4">
      <c r="A28" s="18"/>
      <c r="B28" s="31" t="s">
        <v>82</v>
      </c>
      <c r="C28" s="32"/>
      <c r="D28" s="33">
        <f>D17+D20</f>
        <v>0</v>
      </c>
    </row>
    <row r="29" spans="1:6" ht="15" thickBot="1" x14ac:dyDescent="0.4"/>
    <row r="30" spans="1:6" ht="18.5" x14ac:dyDescent="0.45">
      <c r="A30" s="35"/>
      <c r="B30" s="36" t="s">
        <v>36</v>
      </c>
      <c r="C30" s="36"/>
      <c r="D30" s="36"/>
      <c r="E30" s="36"/>
      <c r="F30" s="37"/>
    </row>
    <row r="31" spans="1:6" ht="14.5" customHeight="1" x14ac:dyDescent="0.35">
      <c r="A31" s="38"/>
      <c r="B31" s="182" t="str">
        <f>IF(D26=0,"",IF(AND(D26&gt;0,D26&lt;10),B77,IF(D26&gt;=10,B78)))</f>
        <v/>
      </c>
      <c r="C31" s="182"/>
      <c r="D31" s="182"/>
      <c r="E31" s="182"/>
      <c r="F31" s="183"/>
    </row>
    <row r="32" spans="1:6" ht="14.5" customHeight="1" x14ac:dyDescent="0.35">
      <c r="A32" s="38"/>
      <c r="B32" s="182" t="str">
        <f>IF(C14="","",IF(D27&lt;3,B81,B82))</f>
        <v/>
      </c>
      <c r="C32" s="182"/>
      <c r="D32" s="182"/>
      <c r="E32" s="182"/>
      <c r="F32" s="183"/>
    </row>
    <row r="33" spans="1:6" x14ac:dyDescent="0.35">
      <c r="A33" s="38"/>
      <c r="B33" s="182" t="str">
        <f>IF(D28=0,"",IF(AND(D28&gt;0, D28&lt;8), B85,IF(D28&gt;=8, B86)))</f>
        <v/>
      </c>
      <c r="C33" s="182"/>
      <c r="D33" s="182"/>
      <c r="E33" s="182"/>
      <c r="F33" s="183"/>
    </row>
    <row r="34" spans="1:6" ht="15.5" x14ac:dyDescent="0.35">
      <c r="A34" s="38"/>
      <c r="B34" s="41" t="s">
        <v>90</v>
      </c>
      <c r="C34" s="42"/>
      <c r="D34" s="42"/>
      <c r="E34" s="42"/>
      <c r="F34" s="43"/>
    </row>
    <row r="35" spans="1:6" x14ac:dyDescent="0.35">
      <c r="A35" s="38"/>
      <c r="B35" s="44" t="s">
        <v>91</v>
      </c>
      <c r="C35" s="119"/>
      <c r="D35" s="119"/>
      <c r="E35" s="39"/>
      <c r="F35" s="40"/>
    </row>
    <row r="36" spans="1:6" x14ac:dyDescent="0.35">
      <c r="A36" s="38"/>
      <c r="B36" s="44" t="s">
        <v>92</v>
      </c>
      <c r="C36" s="119"/>
      <c r="D36" s="119"/>
      <c r="E36" s="39"/>
      <c r="F36" s="40"/>
    </row>
    <row r="37" spans="1:6" ht="15" thickBot="1" x14ac:dyDescent="0.4">
      <c r="A37" s="45"/>
      <c r="B37" s="46"/>
      <c r="C37" s="47"/>
      <c r="D37" s="47"/>
      <c r="E37" s="46"/>
      <c r="F37" s="48"/>
    </row>
    <row r="40" spans="1:6" x14ac:dyDescent="0.35">
      <c r="B40" s="49"/>
    </row>
    <row r="41" spans="1:6" x14ac:dyDescent="0.35">
      <c r="B41" s="49"/>
    </row>
    <row r="42" spans="1:6" x14ac:dyDescent="0.35">
      <c r="B42" s="49"/>
    </row>
    <row r="43" spans="1:6" x14ac:dyDescent="0.35">
      <c r="B43" s="49"/>
    </row>
    <row r="44" spans="1:6" x14ac:dyDescent="0.35">
      <c r="B44" s="49"/>
    </row>
    <row r="45" spans="1:6" x14ac:dyDescent="0.35">
      <c r="B45" s="49"/>
      <c r="C45" s="126"/>
    </row>
    <row r="46" spans="1:6" hidden="1" x14ac:dyDescent="0.35">
      <c r="A46" s="127"/>
      <c r="B46" s="128" t="s">
        <v>225</v>
      </c>
      <c r="C46" s="129"/>
      <c r="D46" s="130"/>
      <c r="E46" s="127"/>
      <c r="F46" s="127"/>
    </row>
    <row r="47" spans="1:6" hidden="1" x14ac:dyDescent="0.35">
      <c r="A47" s="153" t="s">
        <v>228</v>
      </c>
      <c r="B47" s="154" t="str">
        <f>_xlfn.IFS(D26=0,"",AND(D26&gt;0,D26&lt;10),B77,D26&gt;=10,B78)</f>
        <v/>
      </c>
      <c r="C47" s="155"/>
      <c r="D47" s="155"/>
      <c r="E47" s="154"/>
      <c r="F47" s="154"/>
    </row>
    <row r="48" spans="1:6" hidden="1" x14ac:dyDescent="0.35">
      <c r="A48" s="153" t="s">
        <v>229</v>
      </c>
      <c r="B48" s="156" t="str">
        <f>_xlfn.IFS(C14="","",D27&lt;3,B81,D27&gt;=3,B82)</f>
        <v/>
      </c>
      <c r="C48" s="155"/>
      <c r="D48" s="155"/>
      <c r="E48" s="154"/>
      <c r="F48" s="154"/>
    </row>
    <row r="49" spans="1:6" hidden="1" x14ac:dyDescent="0.35">
      <c r="A49" s="153" t="s">
        <v>264</v>
      </c>
      <c r="B49" s="156" t="str">
        <f>_xlfn.IFS(D28=0,"",AND(D28&gt;0, D28&lt;8), B85, D28&gt;=8, B86)</f>
        <v/>
      </c>
      <c r="C49" s="155"/>
      <c r="D49" s="155"/>
      <c r="E49" s="154"/>
      <c r="F49" s="154"/>
    </row>
    <row r="50" spans="1:6" hidden="1" x14ac:dyDescent="0.35">
      <c r="A50" s="127"/>
      <c r="B50" s="128" t="s">
        <v>226</v>
      </c>
      <c r="C50" s="130"/>
      <c r="D50" s="130"/>
      <c r="E50" s="127"/>
      <c r="F50" s="127"/>
    </row>
    <row r="51" spans="1:6" hidden="1" x14ac:dyDescent="0.35">
      <c r="A51" s="157" t="s">
        <v>228</v>
      </c>
      <c r="B51" s="158" t="str">
        <f>IF(D26=0,"",IF(AND(D26&gt;0,D26&lt;10),B77,IF(D26&gt;=10,B78)))</f>
        <v/>
      </c>
      <c r="C51" s="159"/>
      <c r="D51" s="159"/>
      <c r="E51" s="158"/>
      <c r="F51" s="158"/>
    </row>
    <row r="52" spans="1:6" hidden="1" x14ac:dyDescent="0.35">
      <c r="A52" s="157" t="s">
        <v>229</v>
      </c>
      <c r="B52" s="158" t="str">
        <f>IF(C14="","",IF(D27&lt;3,B81,B82))</f>
        <v/>
      </c>
      <c r="C52" s="159"/>
      <c r="D52" s="159"/>
      <c r="E52" s="158"/>
      <c r="F52" s="158"/>
    </row>
    <row r="53" spans="1:6" hidden="1" x14ac:dyDescent="0.35">
      <c r="A53" s="157" t="s">
        <v>264</v>
      </c>
      <c r="B53" s="158" t="str">
        <f>IF(D28=0,"",IF(AND(D28&gt;0, D28&lt;8), B85,IF(D28&gt;=8, B86)))</f>
        <v/>
      </c>
      <c r="C53" s="159"/>
      <c r="D53" s="159"/>
      <c r="E53" s="158"/>
      <c r="F53" s="158"/>
    </row>
    <row r="54" spans="1:6" hidden="1" x14ac:dyDescent="0.35"/>
    <row r="55" spans="1:6" hidden="1" x14ac:dyDescent="0.35"/>
    <row r="56" spans="1:6" hidden="1" x14ac:dyDescent="0.35"/>
    <row r="57" spans="1:6" hidden="1" x14ac:dyDescent="0.35"/>
    <row r="58" spans="1:6" hidden="1" x14ac:dyDescent="0.35"/>
    <row r="59" spans="1:6" hidden="1" x14ac:dyDescent="0.35"/>
    <row r="60" spans="1:6" hidden="1" x14ac:dyDescent="0.35">
      <c r="A60" s="131"/>
      <c r="B60" s="132" t="s">
        <v>38</v>
      </c>
      <c r="C60" s="133"/>
      <c r="D60" s="133"/>
      <c r="E60" s="132"/>
      <c r="F60" s="131"/>
    </row>
    <row r="61" spans="1:6" hidden="1" x14ac:dyDescent="0.35">
      <c r="A61" s="2" t="s">
        <v>23</v>
      </c>
      <c r="B61" s="2" t="s">
        <v>25</v>
      </c>
    </row>
    <row r="62" spans="1:6" hidden="1" x14ac:dyDescent="0.35">
      <c r="B62" s="2" t="s">
        <v>24</v>
      </c>
    </row>
    <row r="63" spans="1:6" hidden="1" x14ac:dyDescent="0.35"/>
    <row r="64" spans="1:6" hidden="1" x14ac:dyDescent="0.35">
      <c r="A64" s="2" t="s">
        <v>23</v>
      </c>
      <c r="B64" s="56" t="s">
        <v>83</v>
      </c>
    </row>
    <row r="65" spans="1:6" hidden="1" x14ac:dyDescent="0.35">
      <c r="A65" s="2" t="s">
        <v>75</v>
      </c>
      <c r="B65" s="56" t="s">
        <v>84</v>
      </c>
    </row>
    <row r="66" spans="1:6" hidden="1" x14ac:dyDescent="0.35">
      <c r="B66" s="56" t="s">
        <v>85</v>
      </c>
    </row>
    <row r="67" spans="1:6" hidden="1" x14ac:dyDescent="0.35">
      <c r="B67" s="56" t="s">
        <v>86</v>
      </c>
    </row>
    <row r="68" spans="1:6" hidden="1" x14ac:dyDescent="0.35"/>
    <row r="69" spans="1:6" hidden="1" x14ac:dyDescent="0.35">
      <c r="A69" s="2" t="s">
        <v>23</v>
      </c>
      <c r="B69" s="2" t="s">
        <v>87</v>
      </c>
    </row>
    <row r="70" spans="1:6" hidden="1" x14ac:dyDescent="0.35">
      <c r="A70" s="2" t="s">
        <v>77</v>
      </c>
      <c r="B70" s="2" t="s">
        <v>258</v>
      </c>
    </row>
    <row r="71" spans="1:6" hidden="1" x14ac:dyDescent="0.35">
      <c r="B71" s="2" t="s">
        <v>88</v>
      </c>
    </row>
    <row r="72" spans="1:6" hidden="1" x14ac:dyDescent="0.35">
      <c r="B72" s="2" t="s">
        <v>89</v>
      </c>
    </row>
    <row r="73" spans="1:6" hidden="1" x14ac:dyDescent="0.35"/>
    <row r="74" spans="1:6" hidden="1" x14ac:dyDescent="0.35">
      <c r="A74" s="131"/>
      <c r="B74" s="132" t="s">
        <v>27</v>
      </c>
      <c r="C74" s="133"/>
      <c r="D74" s="133"/>
      <c r="E74" s="132"/>
      <c r="F74" s="131"/>
    </row>
    <row r="75" spans="1:6" hidden="1" x14ac:dyDescent="0.35">
      <c r="A75" s="50" t="s">
        <v>69</v>
      </c>
      <c r="B75" s="2" t="s">
        <v>95</v>
      </c>
    </row>
    <row r="76" spans="1:6" hidden="1" x14ac:dyDescent="0.35">
      <c r="A76" s="54">
        <v>0</v>
      </c>
      <c r="B76" s="2" t="s">
        <v>144</v>
      </c>
    </row>
    <row r="77" spans="1:6" hidden="1" x14ac:dyDescent="0.35">
      <c r="A77" s="54" t="s">
        <v>231</v>
      </c>
      <c r="B77" s="2" t="s">
        <v>98</v>
      </c>
    </row>
    <row r="78" spans="1:6" hidden="1" x14ac:dyDescent="0.35">
      <c r="A78" s="55" t="s">
        <v>32</v>
      </c>
      <c r="B78" s="2" t="s">
        <v>97</v>
      </c>
    </row>
    <row r="79" spans="1:6" hidden="1" x14ac:dyDescent="0.35"/>
    <row r="80" spans="1:6" hidden="1" x14ac:dyDescent="0.35">
      <c r="A80" s="50" t="s">
        <v>75</v>
      </c>
      <c r="B80" s="2" t="s">
        <v>94</v>
      </c>
    </row>
    <row r="81" spans="1:2" hidden="1" x14ac:dyDescent="0.35">
      <c r="A81" s="27" t="s">
        <v>259</v>
      </c>
      <c r="B81" s="2" t="s">
        <v>267</v>
      </c>
    </row>
    <row r="82" spans="1:2" hidden="1" x14ac:dyDescent="0.35">
      <c r="A82" s="55" t="s">
        <v>260</v>
      </c>
      <c r="B82" s="2" t="s">
        <v>266</v>
      </c>
    </row>
    <row r="83" spans="1:2" hidden="1" x14ac:dyDescent="0.35"/>
    <row r="84" spans="1:2" hidden="1" x14ac:dyDescent="0.35">
      <c r="A84" s="50" t="s">
        <v>93</v>
      </c>
      <c r="B84" s="2" t="s">
        <v>265</v>
      </c>
    </row>
    <row r="85" spans="1:2" ht="15.5" hidden="1" x14ac:dyDescent="0.35">
      <c r="A85" s="27" t="s">
        <v>233</v>
      </c>
      <c r="B85" s="2" t="s">
        <v>96</v>
      </c>
    </row>
    <row r="86" spans="1:2" hidden="1" x14ac:dyDescent="0.35">
      <c r="A86" s="55" t="s">
        <v>234</v>
      </c>
      <c r="B86" s="2" t="s">
        <v>232</v>
      </c>
    </row>
  </sheetData>
  <sheetProtection algorithmName="SHA-512" hashValue="t8lG1GzUqsmjPrJiy7inNnmqKrE6FweY4aUP90a4JnFG7Kt+tXVxIUpHnDxLaJJ1FvS5uRx3LOMkQrq2KQVVvw==" saltValue="cvygYOMEmxZWxW6F8vNv7w==" spinCount="100000" sheet="1" objects="1" scenarios="1" selectLockedCells="1"/>
  <mergeCells count="5">
    <mergeCell ref="B31:F31"/>
    <mergeCell ref="B33:F33"/>
    <mergeCell ref="B1:F1"/>
    <mergeCell ref="B2:F2"/>
    <mergeCell ref="B32:F32"/>
  </mergeCells>
  <dataValidations count="3">
    <dataValidation type="list" allowBlank="1" showInputMessage="1" showErrorMessage="1" sqref="C7:C11 C20" xr:uid="{A1EE56B9-E482-41A8-A31B-274E13C9A40D}">
      <formula1>$B$61:$B$62</formula1>
    </dataValidation>
    <dataValidation type="list" allowBlank="1" showInputMessage="1" showErrorMessage="1" sqref="C14" xr:uid="{0D5D5C1C-F8D1-4AE2-878F-49EC306181C8}">
      <formula1>$B$64:$B$67</formula1>
    </dataValidation>
    <dataValidation type="list" allowBlank="1" showInputMessage="1" showErrorMessage="1" sqref="C17" xr:uid="{5CE4AC35-1CFC-46E4-808D-3A7387D148F3}">
      <formula1>$B$69:$B$72</formula1>
    </dataValidation>
  </dataValidations>
  <printOptions horizontalCentered="1"/>
  <pageMargins left="0.51181102362204722" right="0.51181102362204722" top="0.55118110236220474" bottom="0.55118110236220474" header="0.31496062992125984" footer="0.31496062992125984"/>
  <pageSetup paperSize="9" scale="67" orientation="landscape" r:id="rId1"/>
  <headerFooter>
    <oddFooter>&amp;C&amp;10Outil développé par la Cellule Environnement de l'UWE - Téléchargeable gratuitement sur www.environnement-entreprise.be</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9C7CA-85CB-4D6E-AE8E-ACC47827893F}">
  <dimension ref="A1:F84"/>
  <sheetViews>
    <sheetView zoomScaleNormal="100" workbookViewId="0">
      <selection activeCell="C6" sqref="C6"/>
    </sheetView>
  </sheetViews>
  <sheetFormatPr baseColWidth="10" defaultRowHeight="14.5" x14ac:dyDescent="0.35"/>
  <cols>
    <col min="1" max="1" width="9" style="2" customWidth="1"/>
    <col min="2" max="2" width="119.90625" style="2" customWidth="1"/>
    <col min="3" max="3" width="17" style="34" bestFit="1" customWidth="1"/>
    <col min="4" max="4" width="10.90625" style="34" hidden="1" customWidth="1"/>
    <col min="5" max="16384" width="10.90625" style="2"/>
  </cols>
  <sheetData>
    <row r="1" spans="1:6" ht="18.5" customHeight="1" x14ac:dyDescent="0.35">
      <c r="A1" s="1"/>
      <c r="B1" s="184" t="s">
        <v>99</v>
      </c>
      <c r="C1" s="184"/>
      <c r="D1" s="184"/>
      <c r="E1" s="184"/>
      <c r="F1" s="185"/>
    </row>
    <row r="2" spans="1:6" ht="29" customHeight="1" thickBot="1" x14ac:dyDescent="0.4">
      <c r="A2" s="3"/>
      <c r="B2" s="186" t="s">
        <v>100</v>
      </c>
      <c r="C2" s="186"/>
      <c r="D2" s="186"/>
      <c r="E2" s="186"/>
      <c r="F2" s="187"/>
    </row>
    <row r="3" spans="1:6" x14ac:dyDescent="0.35">
      <c r="A3" s="4"/>
      <c r="C3" s="5"/>
      <c r="D3" s="6"/>
      <c r="E3" s="7"/>
      <c r="F3" s="8"/>
    </row>
    <row r="4" spans="1:6" x14ac:dyDescent="0.35">
      <c r="A4" s="4"/>
      <c r="C4" s="122" t="s">
        <v>7</v>
      </c>
      <c r="D4" s="9" t="s">
        <v>8</v>
      </c>
      <c r="E4" s="7"/>
      <c r="F4" s="8"/>
    </row>
    <row r="5" spans="1:6" ht="15.5" x14ac:dyDescent="0.35">
      <c r="A5" s="10" t="s">
        <v>103</v>
      </c>
      <c r="B5" s="11" t="s">
        <v>101</v>
      </c>
      <c r="C5" s="12"/>
      <c r="D5" s="6"/>
      <c r="E5" s="7"/>
      <c r="F5" s="8"/>
    </row>
    <row r="6" spans="1:6" x14ac:dyDescent="0.35">
      <c r="A6" s="4"/>
      <c r="B6" s="13" t="s">
        <v>5</v>
      </c>
      <c r="C6" s="53"/>
      <c r="D6" s="16">
        <f xml:space="preserve"> IF(C6= "Oui", 5, 0)</f>
        <v>0</v>
      </c>
      <c r="E6" s="7"/>
      <c r="F6" s="8"/>
    </row>
    <row r="7" spans="1:6" ht="29" x14ac:dyDescent="0.35">
      <c r="A7" s="4"/>
      <c r="B7" s="57" t="s">
        <v>102</v>
      </c>
      <c r="C7" s="5"/>
      <c r="D7" s="6"/>
      <c r="E7" s="7"/>
      <c r="F7" s="8"/>
    </row>
    <row r="8" spans="1:6" x14ac:dyDescent="0.35">
      <c r="A8" s="4"/>
      <c r="C8" s="5"/>
      <c r="D8" s="6"/>
      <c r="E8" s="7"/>
      <c r="F8" s="8"/>
    </row>
    <row r="9" spans="1:6" ht="15.5" x14ac:dyDescent="0.35">
      <c r="A9" s="10" t="s">
        <v>104</v>
      </c>
      <c r="B9" s="11" t="s">
        <v>262</v>
      </c>
      <c r="C9" s="12"/>
      <c r="D9" s="6"/>
      <c r="E9" s="7"/>
      <c r="F9" s="8"/>
    </row>
    <row r="10" spans="1:6" x14ac:dyDescent="0.35">
      <c r="A10" s="4"/>
      <c r="B10" s="13" t="s">
        <v>5</v>
      </c>
      <c r="C10" s="53"/>
      <c r="D10" s="16">
        <f xml:space="preserve"> IF(C10= "Oui", 10, 0)</f>
        <v>0</v>
      </c>
      <c r="E10" s="7"/>
      <c r="F10" s="8"/>
    </row>
    <row r="11" spans="1:6" x14ac:dyDescent="0.35">
      <c r="A11" s="4"/>
      <c r="B11" s="57" t="s">
        <v>105</v>
      </c>
      <c r="C11" s="5"/>
      <c r="D11" s="6"/>
      <c r="E11" s="7"/>
      <c r="F11" s="8"/>
    </row>
    <row r="12" spans="1:6" x14ac:dyDescent="0.35">
      <c r="A12" s="4"/>
      <c r="B12" s="57"/>
      <c r="C12" s="5"/>
      <c r="D12" s="6"/>
      <c r="E12" s="7"/>
      <c r="F12" s="8"/>
    </row>
    <row r="13" spans="1:6" ht="15.5" x14ac:dyDescent="0.35">
      <c r="A13" s="10" t="s">
        <v>106</v>
      </c>
      <c r="B13" s="11" t="s">
        <v>107</v>
      </c>
      <c r="C13" s="12"/>
      <c r="D13" s="6"/>
      <c r="E13" s="7"/>
      <c r="F13" s="8"/>
    </row>
    <row r="14" spans="1:6" x14ac:dyDescent="0.35">
      <c r="A14" s="4"/>
      <c r="B14" s="13" t="s">
        <v>5</v>
      </c>
      <c r="C14" s="53"/>
      <c r="D14" s="16">
        <f xml:space="preserve"> IF(C14= "Oui", 10, 0)</f>
        <v>0</v>
      </c>
      <c r="E14" s="7"/>
      <c r="F14" s="8"/>
    </row>
    <row r="15" spans="1:6" x14ac:dyDescent="0.35">
      <c r="A15" s="4"/>
      <c r="B15" s="57" t="s">
        <v>108</v>
      </c>
      <c r="C15" s="5"/>
      <c r="D15" s="6"/>
      <c r="E15" s="7"/>
      <c r="F15" s="8"/>
    </row>
    <row r="16" spans="1:6" x14ac:dyDescent="0.35">
      <c r="A16" s="4"/>
      <c r="B16" s="57"/>
      <c r="C16" s="5"/>
      <c r="D16" s="6"/>
      <c r="E16" s="7"/>
      <c r="F16" s="8"/>
    </row>
    <row r="17" spans="1:6" ht="15.5" x14ac:dyDescent="0.35">
      <c r="A17" s="10" t="s">
        <v>109</v>
      </c>
      <c r="B17" s="11" t="s">
        <v>263</v>
      </c>
      <c r="C17" s="12"/>
      <c r="D17" s="6"/>
      <c r="E17" s="7"/>
      <c r="F17" s="8"/>
    </row>
    <row r="18" spans="1:6" x14ac:dyDescent="0.35">
      <c r="A18" s="4"/>
      <c r="B18" s="13" t="s">
        <v>5</v>
      </c>
      <c r="C18" s="53"/>
      <c r="D18" s="16">
        <f xml:space="preserve"> _xlfn.SWITCH(C18, , 0,"Non", 0,"Parfois", 1,"Régulièrement",3, "Systématiquement",5)</f>
        <v>0</v>
      </c>
      <c r="E18" s="7"/>
      <c r="F18" s="8"/>
    </row>
    <row r="19" spans="1:6" ht="15" thickBot="1" x14ac:dyDescent="0.4">
      <c r="A19" s="18"/>
      <c r="B19" s="19"/>
      <c r="C19" s="20"/>
      <c r="D19" s="21"/>
      <c r="E19" s="22"/>
      <c r="F19" s="23"/>
    </row>
    <row r="20" spans="1:6" hidden="1" x14ac:dyDescent="0.35">
      <c r="A20" s="4"/>
      <c r="B20" s="24" t="s">
        <v>17</v>
      </c>
      <c r="C20" s="5"/>
      <c r="D20" s="25">
        <f>D6+D10+D14+D18</f>
        <v>0</v>
      </c>
      <c r="E20" s="26"/>
    </row>
    <row r="21" spans="1:6" hidden="1" x14ac:dyDescent="0.35">
      <c r="A21" s="4"/>
      <c r="B21" s="27" t="s">
        <v>18</v>
      </c>
      <c r="C21" s="28"/>
      <c r="D21" s="29">
        <f>D22-D20</f>
        <v>30</v>
      </c>
    </row>
    <row r="22" spans="1:6" hidden="1" x14ac:dyDescent="0.35">
      <c r="A22" s="4"/>
      <c r="B22" s="24" t="s">
        <v>19</v>
      </c>
      <c r="C22" s="5"/>
      <c r="D22" s="30">
        <v>30</v>
      </c>
    </row>
    <row r="23" spans="1:6" hidden="1" x14ac:dyDescent="0.35">
      <c r="A23" s="4"/>
      <c r="B23" s="27" t="s">
        <v>22</v>
      </c>
      <c r="C23" s="28"/>
      <c r="D23" s="29"/>
    </row>
    <row r="24" spans="1:6" hidden="1" x14ac:dyDescent="0.35">
      <c r="A24" s="4"/>
      <c r="B24" s="27"/>
      <c r="C24" s="28"/>
      <c r="D24" s="29"/>
    </row>
    <row r="25" spans="1:6" ht="15" hidden="1" thickBot="1" x14ac:dyDescent="0.4">
      <c r="A25" s="18"/>
      <c r="B25" s="31"/>
      <c r="C25" s="32"/>
      <c r="D25" s="33"/>
    </row>
    <row r="26" spans="1:6" ht="15" thickBot="1" x14ac:dyDescent="0.4"/>
    <row r="27" spans="1:6" ht="18.5" x14ac:dyDescent="0.45">
      <c r="A27" s="35"/>
      <c r="B27" s="36" t="s">
        <v>36</v>
      </c>
      <c r="C27" s="36"/>
      <c r="D27" s="36"/>
      <c r="E27" s="36"/>
      <c r="F27" s="37"/>
    </row>
    <row r="28" spans="1:6" ht="31" customHeight="1" x14ac:dyDescent="0.35">
      <c r="A28" s="38"/>
      <c r="B28" s="182" t="str">
        <f>IF(C6="","",IF(C6="Oui",B72,IF(C6="Non",B73)))</f>
        <v/>
      </c>
      <c r="C28" s="182"/>
      <c r="D28" s="182"/>
      <c r="E28" s="182"/>
      <c r="F28" s="183"/>
    </row>
    <row r="29" spans="1:6" ht="14" customHeight="1" x14ac:dyDescent="0.35">
      <c r="A29" s="38"/>
      <c r="B29" s="182" t="str">
        <f>IF(C6="","",B76)</f>
        <v/>
      </c>
      <c r="C29" s="182"/>
      <c r="D29" s="182"/>
      <c r="E29" s="182"/>
      <c r="F29" s="183"/>
    </row>
    <row r="30" spans="1:6" ht="14.5" customHeight="1" x14ac:dyDescent="0.35">
      <c r="A30" s="38"/>
      <c r="B30" s="124"/>
      <c r="C30" s="124"/>
      <c r="D30" s="124"/>
      <c r="E30" s="124"/>
      <c r="F30" s="125"/>
    </row>
    <row r="31" spans="1:6" x14ac:dyDescent="0.35">
      <c r="A31" s="38"/>
      <c r="B31" s="192" t="str">
        <f>IF(C10="","",IF(C10="Oui",B79,IF(C10="Non",B80)))</f>
        <v/>
      </c>
      <c r="C31" s="192"/>
      <c r="D31" s="192"/>
      <c r="E31" s="192"/>
      <c r="F31" s="193"/>
    </row>
    <row r="32" spans="1:6" x14ac:dyDescent="0.35">
      <c r="A32" s="38"/>
      <c r="B32" s="190" t="str">
        <f>IF(C14="","",IF(C14="Oui",B83,IF(C14="Non",B84)))</f>
        <v/>
      </c>
      <c r="C32" s="190"/>
      <c r="D32" s="190"/>
      <c r="E32" s="190"/>
      <c r="F32" s="191"/>
    </row>
    <row r="33" spans="1:6" x14ac:dyDescent="0.35">
      <c r="A33" s="38"/>
      <c r="B33" s="44"/>
      <c r="C33" s="58"/>
      <c r="D33" s="58"/>
      <c r="E33" s="44"/>
      <c r="F33" s="59"/>
    </row>
    <row r="34" spans="1:6" ht="15.5" x14ac:dyDescent="0.35">
      <c r="A34" s="38"/>
      <c r="B34" s="60" t="s">
        <v>121</v>
      </c>
      <c r="C34" s="58"/>
      <c r="D34" s="58"/>
      <c r="E34" s="44"/>
      <c r="F34" s="59"/>
    </row>
    <row r="35" spans="1:6" x14ac:dyDescent="0.35">
      <c r="A35" s="38"/>
      <c r="B35" s="44" t="s">
        <v>113</v>
      </c>
      <c r="C35" s="119"/>
      <c r="D35" s="119"/>
      <c r="E35" s="39"/>
      <c r="F35" s="40"/>
    </row>
    <row r="36" spans="1:6" x14ac:dyDescent="0.35">
      <c r="A36" s="38"/>
      <c r="B36" s="44" t="s">
        <v>114</v>
      </c>
      <c r="C36" s="119"/>
      <c r="D36" s="119"/>
      <c r="E36" s="39"/>
      <c r="F36" s="40"/>
    </row>
    <row r="37" spans="1:6" ht="15" thickBot="1" x14ac:dyDescent="0.4">
      <c r="A37" s="45"/>
      <c r="B37" s="46"/>
      <c r="C37" s="47"/>
      <c r="D37" s="47"/>
      <c r="E37" s="46"/>
      <c r="F37" s="48"/>
    </row>
    <row r="39" spans="1:6" x14ac:dyDescent="0.35">
      <c r="B39" s="49"/>
    </row>
    <row r="40" spans="1:6" x14ac:dyDescent="0.35">
      <c r="C40" s="126"/>
    </row>
    <row r="41" spans="1:6" x14ac:dyDescent="0.35">
      <c r="C41" s="126"/>
    </row>
    <row r="42" spans="1:6" x14ac:dyDescent="0.35">
      <c r="C42" s="126"/>
    </row>
    <row r="43" spans="1:6" x14ac:dyDescent="0.35">
      <c r="C43" s="126"/>
    </row>
    <row r="44" spans="1:6" x14ac:dyDescent="0.35">
      <c r="C44" s="126"/>
    </row>
    <row r="46" spans="1:6" hidden="1" x14ac:dyDescent="0.35">
      <c r="A46" s="127"/>
      <c r="B46" s="128" t="s">
        <v>225</v>
      </c>
      <c r="C46" s="129"/>
      <c r="D46" s="130"/>
      <c r="E46" s="127"/>
      <c r="F46" s="127"/>
    </row>
    <row r="47" spans="1:6" hidden="1" x14ac:dyDescent="0.35">
      <c r="A47" s="153" t="s">
        <v>223</v>
      </c>
      <c r="B47" s="154" t="str">
        <f>_xlfn.IFS(C6="","",C6="Oui",B72,C6="Non",B73)</f>
        <v/>
      </c>
      <c r="C47" s="155"/>
      <c r="D47" s="155"/>
      <c r="E47" s="154"/>
      <c r="F47" s="154"/>
    </row>
    <row r="48" spans="1:6" hidden="1" x14ac:dyDescent="0.35">
      <c r="A48" s="153" t="s">
        <v>224</v>
      </c>
      <c r="B48" s="156" t="str">
        <f>IF(C6="","",B76)</f>
        <v/>
      </c>
      <c r="C48" s="155"/>
      <c r="D48" s="155"/>
      <c r="E48" s="154"/>
      <c r="F48" s="154"/>
    </row>
    <row r="49" spans="1:6" hidden="1" x14ac:dyDescent="0.35">
      <c r="A49" s="153" t="s">
        <v>228</v>
      </c>
      <c r="B49" s="154" t="str">
        <f>_xlfn.IFS(C10="","",C10="Oui",B79,C10="Non",B80)</f>
        <v/>
      </c>
      <c r="C49" s="155"/>
      <c r="D49" s="155"/>
      <c r="E49" s="154"/>
      <c r="F49" s="154"/>
    </row>
    <row r="50" spans="1:6" hidden="1" x14ac:dyDescent="0.35">
      <c r="A50" s="153" t="s">
        <v>229</v>
      </c>
      <c r="B50" s="156" t="str">
        <f>_xlfn.IFS(C14="","",C14="Oui",B83,C14="Non",B84)</f>
        <v/>
      </c>
      <c r="C50" s="155"/>
      <c r="D50" s="155"/>
      <c r="E50" s="154"/>
      <c r="F50" s="154"/>
    </row>
    <row r="51" spans="1:6" hidden="1" x14ac:dyDescent="0.35">
      <c r="A51" s="127"/>
      <c r="B51" s="128" t="s">
        <v>226</v>
      </c>
      <c r="C51" s="130"/>
      <c r="D51" s="130"/>
      <c r="E51" s="127"/>
      <c r="F51" s="127"/>
    </row>
    <row r="52" spans="1:6" hidden="1" x14ac:dyDescent="0.35">
      <c r="A52" s="157" t="s">
        <v>223</v>
      </c>
      <c r="B52" s="158" t="str">
        <f>IF(C6="","",IF(C6="Oui",B72,IF(C6="Non",B73)))</f>
        <v/>
      </c>
      <c r="C52" s="159"/>
      <c r="D52" s="159"/>
      <c r="E52" s="158"/>
      <c r="F52" s="158"/>
    </row>
    <row r="53" spans="1:6" hidden="1" x14ac:dyDescent="0.35">
      <c r="A53" s="157" t="s">
        <v>224</v>
      </c>
      <c r="B53" s="158" t="str">
        <f>IF(C6="","",B76)</f>
        <v/>
      </c>
      <c r="C53" s="159"/>
      <c r="D53" s="159"/>
      <c r="E53" s="158"/>
      <c r="F53" s="158"/>
    </row>
    <row r="54" spans="1:6" hidden="1" x14ac:dyDescent="0.35">
      <c r="A54" s="157" t="s">
        <v>228</v>
      </c>
      <c r="B54" s="158" t="str">
        <f>IF(C10="","",IF(C10="Oui",B79,IF(C10="Non",B80)))</f>
        <v/>
      </c>
      <c r="C54" s="159"/>
      <c r="D54" s="159"/>
      <c r="E54" s="158"/>
      <c r="F54" s="158"/>
    </row>
    <row r="55" spans="1:6" hidden="1" x14ac:dyDescent="0.35">
      <c r="A55" s="157" t="s">
        <v>229</v>
      </c>
      <c r="B55" s="158" t="str">
        <f>IF(C14="","",IF(C14="Oui",B83,IF(C14="Non",B84)))</f>
        <v/>
      </c>
      <c r="C55" s="159"/>
      <c r="D55" s="159"/>
      <c r="E55" s="158"/>
      <c r="F55" s="158"/>
    </row>
    <row r="56" spans="1:6" hidden="1" x14ac:dyDescent="0.35">
      <c r="B56" s="49"/>
    </row>
    <row r="57" spans="1:6" hidden="1" x14ac:dyDescent="0.35">
      <c r="B57" s="49"/>
    </row>
    <row r="58" spans="1:6" hidden="1" x14ac:dyDescent="0.35">
      <c r="B58" s="49"/>
    </row>
    <row r="59" spans="1:6" hidden="1" x14ac:dyDescent="0.35"/>
    <row r="60" spans="1:6" hidden="1" x14ac:dyDescent="0.35">
      <c r="A60" s="131"/>
      <c r="B60" s="132" t="s">
        <v>38</v>
      </c>
      <c r="C60" s="133"/>
      <c r="D60" s="133"/>
      <c r="E60" s="132"/>
      <c r="F60" s="132"/>
    </row>
    <row r="61" spans="1:6" hidden="1" x14ac:dyDescent="0.35">
      <c r="A61" s="2" t="s">
        <v>23</v>
      </c>
      <c r="B61" s="2" t="s">
        <v>25</v>
      </c>
    </row>
    <row r="62" spans="1:6" hidden="1" x14ac:dyDescent="0.35">
      <c r="B62" s="2" t="s">
        <v>24</v>
      </c>
    </row>
    <row r="63" spans="1:6" hidden="1" x14ac:dyDescent="0.35"/>
    <row r="64" spans="1:6" hidden="1" x14ac:dyDescent="0.35">
      <c r="A64" s="2" t="s">
        <v>23</v>
      </c>
      <c r="B64" s="2" t="s">
        <v>24</v>
      </c>
    </row>
    <row r="65" spans="1:6" hidden="1" x14ac:dyDescent="0.35">
      <c r="A65" s="2" t="s">
        <v>109</v>
      </c>
      <c r="B65" s="2" t="s">
        <v>110</v>
      </c>
    </row>
    <row r="66" spans="1:6" hidden="1" x14ac:dyDescent="0.35">
      <c r="B66" s="2" t="s">
        <v>111</v>
      </c>
    </row>
    <row r="67" spans="1:6" hidden="1" x14ac:dyDescent="0.35">
      <c r="B67" s="2" t="s">
        <v>112</v>
      </c>
    </row>
    <row r="68" spans="1:6" hidden="1" x14ac:dyDescent="0.35"/>
    <row r="69" spans="1:6" hidden="1" x14ac:dyDescent="0.35"/>
    <row r="70" spans="1:6" hidden="1" x14ac:dyDescent="0.35">
      <c r="A70" s="131"/>
      <c r="B70" s="132" t="s">
        <v>27</v>
      </c>
      <c r="C70" s="133"/>
      <c r="D70" s="133"/>
      <c r="E70" s="132"/>
      <c r="F70" s="132"/>
    </row>
    <row r="71" spans="1:6" hidden="1" x14ac:dyDescent="0.35">
      <c r="A71" s="50" t="s">
        <v>103</v>
      </c>
    </row>
    <row r="72" spans="1:6" hidden="1" x14ac:dyDescent="0.35">
      <c r="A72" s="51" t="s">
        <v>28</v>
      </c>
      <c r="B72" s="2" t="s">
        <v>115</v>
      </c>
    </row>
    <row r="73" spans="1:6" hidden="1" x14ac:dyDescent="0.35">
      <c r="A73" s="51" t="s">
        <v>29</v>
      </c>
      <c r="B73" s="2" t="s">
        <v>235</v>
      </c>
    </row>
    <row r="74" spans="1:6" hidden="1" x14ac:dyDescent="0.35"/>
    <row r="75" spans="1:6" hidden="1" x14ac:dyDescent="0.35">
      <c r="A75" s="50" t="s">
        <v>103</v>
      </c>
      <c r="B75" s="2" t="s">
        <v>116</v>
      </c>
    </row>
    <row r="76" spans="1:6" hidden="1" x14ac:dyDescent="0.35">
      <c r="A76" s="27" t="s">
        <v>117</v>
      </c>
      <c r="B76" s="2" t="s">
        <v>237</v>
      </c>
    </row>
    <row r="77" spans="1:6" hidden="1" x14ac:dyDescent="0.35">
      <c r="A77" s="52"/>
    </row>
    <row r="78" spans="1:6" hidden="1" x14ac:dyDescent="0.35">
      <c r="A78" s="50" t="s">
        <v>104</v>
      </c>
    </row>
    <row r="79" spans="1:6" hidden="1" x14ac:dyDescent="0.35">
      <c r="A79" s="51" t="s">
        <v>28</v>
      </c>
      <c r="B79" s="2" t="s">
        <v>236</v>
      </c>
    </row>
    <row r="80" spans="1:6" hidden="1" x14ac:dyDescent="0.35">
      <c r="A80" s="51" t="s">
        <v>29</v>
      </c>
      <c r="B80" s="2" t="s">
        <v>118</v>
      </c>
    </row>
    <row r="81" spans="1:2" hidden="1" x14ac:dyDescent="0.35"/>
    <row r="82" spans="1:2" hidden="1" x14ac:dyDescent="0.35">
      <c r="A82" s="50" t="s">
        <v>106</v>
      </c>
    </row>
    <row r="83" spans="1:2" hidden="1" x14ac:dyDescent="0.35">
      <c r="A83" s="51" t="s">
        <v>28</v>
      </c>
      <c r="B83" s="2" t="s">
        <v>119</v>
      </c>
    </row>
    <row r="84" spans="1:2" hidden="1" x14ac:dyDescent="0.35">
      <c r="A84" s="51" t="s">
        <v>29</v>
      </c>
      <c r="B84" s="2" t="s">
        <v>120</v>
      </c>
    </row>
  </sheetData>
  <sheetProtection algorithmName="SHA-512" hashValue="v18MR7F99ziwD8PqbjXbEtorISx0nHDjGAqdaiNrd5D1kfX8ijR1yCuWscIDYnm3CoK17NOPcNBoDkSE4nrnSQ==" saltValue="6gUuUlFZI6OCDIDtUTg6bg==" spinCount="100000" sheet="1" objects="1" scenarios="1" selectLockedCells="1"/>
  <mergeCells count="6">
    <mergeCell ref="B32:F32"/>
    <mergeCell ref="B1:F1"/>
    <mergeCell ref="B2:F2"/>
    <mergeCell ref="B31:F31"/>
    <mergeCell ref="B28:F28"/>
    <mergeCell ref="B29:F29"/>
  </mergeCells>
  <dataValidations count="2">
    <dataValidation type="list" allowBlank="1" showInputMessage="1" showErrorMessage="1" sqref="C6 C14 C10" xr:uid="{F78FA750-6513-4413-864B-1DFE2BC25862}">
      <formula1>$B$61:$B$62</formula1>
    </dataValidation>
    <dataValidation type="list" allowBlank="1" showInputMessage="1" showErrorMessage="1" sqref="C18" xr:uid="{4D466B76-7F44-44ED-BCA6-CF814A8EAEF7}">
      <formula1>$B$64:$B$67</formula1>
    </dataValidation>
  </dataValidations>
  <printOptions horizontalCentered="1"/>
  <pageMargins left="0.51181102362204722" right="0.51181102362204722" top="0.55118110236220474" bottom="0.55118110236220474" header="0.31496062992125984" footer="0.31496062992125984"/>
  <pageSetup paperSize="9" scale="73" orientation="landscape" r:id="rId1"/>
  <headerFooter>
    <oddFooter>&amp;C&amp;10Outil développé par la Cellule Environnement de l'UWE - Téléchargeable gratuitement sur www.environnement-entreprise.be</oddFooter>
  </headerFooter>
  <colBreaks count="1" manualBreakCount="1">
    <brk id="6" max="3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50D52-E4FF-45D4-B605-F917A5BC01CA}">
  <sheetPr>
    <tabColor rgb="FF3B548A"/>
  </sheetPr>
  <dimension ref="A1:I119"/>
  <sheetViews>
    <sheetView zoomScaleNormal="100" workbookViewId="0">
      <selection activeCell="A42" sqref="A42"/>
    </sheetView>
  </sheetViews>
  <sheetFormatPr baseColWidth="10" defaultRowHeight="14.5" x14ac:dyDescent="0.35"/>
  <cols>
    <col min="1" max="1" width="9" style="2" customWidth="1"/>
    <col min="2" max="7" width="20.6328125" style="2" customWidth="1"/>
    <col min="8" max="8" width="9" style="2" customWidth="1"/>
    <col min="9" max="16384" width="10.90625" style="2"/>
  </cols>
  <sheetData>
    <row r="1" spans="1:8" ht="18.5" customHeight="1" x14ac:dyDescent="0.35">
      <c r="A1" s="73"/>
      <c r="B1" s="194" t="s">
        <v>165</v>
      </c>
      <c r="C1" s="194"/>
      <c r="D1" s="194"/>
      <c r="E1" s="194"/>
      <c r="F1" s="194"/>
      <c r="G1" s="194"/>
      <c r="H1" s="120"/>
    </row>
    <row r="2" spans="1:8" ht="29" customHeight="1" thickBot="1" x14ac:dyDescent="0.4">
      <c r="A2" s="74"/>
      <c r="B2" s="195" t="s">
        <v>166</v>
      </c>
      <c r="C2" s="195"/>
      <c r="D2" s="195"/>
      <c r="E2" s="195"/>
      <c r="F2" s="195"/>
      <c r="G2" s="195"/>
      <c r="H2" s="121"/>
    </row>
    <row r="3" spans="1:8" x14ac:dyDescent="0.35">
      <c r="A3" s="93"/>
      <c r="B3" s="94"/>
      <c r="C3" s="94"/>
      <c r="D3" s="94"/>
      <c r="E3" s="95"/>
      <c r="F3" s="94"/>
      <c r="G3" s="94"/>
      <c r="H3" s="96"/>
    </row>
    <row r="4" spans="1:8" x14ac:dyDescent="0.35">
      <c r="A4" s="38"/>
      <c r="B4" s="39"/>
      <c r="C4" s="39"/>
      <c r="D4" s="39"/>
      <c r="E4" s="97"/>
      <c r="F4" s="39"/>
      <c r="G4" s="39"/>
      <c r="H4" s="40"/>
    </row>
    <row r="5" spans="1:8" ht="15.5" x14ac:dyDescent="0.35">
      <c r="A5" s="98"/>
      <c r="B5" s="99"/>
      <c r="C5" s="99"/>
      <c r="D5" s="99"/>
      <c r="E5" s="100"/>
      <c r="F5" s="99"/>
      <c r="G5" s="99"/>
      <c r="H5" s="40"/>
    </row>
    <row r="6" spans="1:8" x14ac:dyDescent="0.35">
      <c r="A6" s="38"/>
      <c r="B6" s="101"/>
      <c r="C6" s="101"/>
      <c r="D6" s="101"/>
      <c r="E6" s="102"/>
      <c r="F6" s="101"/>
      <c r="G6" s="101"/>
      <c r="H6" s="40"/>
    </row>
    <row r="7" spans="1:8" x14ac:dyDescent="0.35">
      <c r="A7" s="38"/>
      <c r="B7" s="103"/>
      <c r="C7" s="103"/>
      <c r="D7" s="103"/>
      <c r="E7" s="104"/>
      <c r="F7" s="103"/>
      <c r="G7" s="103"/>
      <c r="H7" s="40"/>
    </row>
    <row r="8" spans="1:8" x14ac:dyDescent="0.35">
      <c r="A8" s="38"/>
      <c r="B8" s="39"/>
      <c r="C8" s="39"/>
      <c r="D8" s="39"/>
      <c r="E8" s="97"/>
      <c r="F8" s="39"/>
      <c r="G8" s="39"/>
      <c r="H8" s="40"/>
    </row>
    <row r="9" spans="1:8" x14ac:dyDescent="0.35">
      <c r="A9" s="38"/>
      <c r="B9" s="39"/>
      <c r="C9" s="39"/>
      <c r="D9" s="39"/>
      <c r="E9" s="97"/>
      <c r="F9" s="39"/>
      <c r="G9" s="39"/>
      <c r="H9" s="40"/>
    </row>
    <row r="10" spans="1:8" x14ac:dyDescent="0.35">
      <c r="A10" s="38"/>
      <c r="B10" s="39"/>
      <c r="C10" s="39"/>
      <c r="D10" s="39"/>
      <c r="E10" s="97"/>
      <c r="F10" s="39"/>
      <c r="G10" s="39"/>
      <c r="H10" s="40"/>
    </row>
    <row r="11" spans="1:8" x14ac:dyDescent="0.35">
      <c r="A11" s="38"/>
      <c r="B11" s="39"/>
      <c r="C11" s="39"/>
      <c r="D11" s="39"/>
      <c r="E11" s="97"/>
      <c r="F11" s="39"/>
      <c r="G11" s="39"/>
      <c r="H11" s="40"/>
    </row>
    <row r="12" spans="1:8" x14ac:dyDescent="0.35">
      <c r="A12" s="38"/>
      <c r="B12" s="39"/>
      <c r="C12" s="39"/>
      <c r="D12" s="39"/>
      <c r="E12" s="97"/>
      <c r="F12" s="39"/>
      <c r="G12" s="39"/>
      <c r="H12" s="40"/>
    </row>
    <row r="13" spans="1:8" x14ac:dyDescent="0.35">
      <c r="A13" s="38"/>
      <c r="B13" s="39"/>
      <c r="C13" s="39"/>
      <c r="D13" s="39"/>
      <c r="E13" s="97"/>
      <c r="F13" s="39"/>
      <c r="G13" s="39"/>
      <c r="H13" s="40"/>
    </row>
    <row r="14" spans="1:8" x14ac:dyDescent="0.35">
      <c r="A14" s="38"/>
      <c r="B14" s="39"/>
      <c r="C14" s="39"/>
      <c r="D14" s="39"/>
      <c r="E14" s="97"/>
      <c r="F14" s="39"/>
      <c r="G14" s="39"/>
      <c r="H14" s="40"/>
    </row>
    <row r="15" spans="1:8" x14ac:dyDescent="0.35">
      <c r="A15" s="38"/>
      <c r="B15" s="39"/>
      <c r="C15" s="39"/>
      <c r="D15" s="39"/>
      <c r="E15" s="97"/>
      <c r="F15" s="39"/>
      <c r="G15" s="39"/>
      <c r="H15" s="40"/>
    </row>
    <row r="16" spans="1:8" x14ac:dyDescent="0.35">
      <c r="A16" s="38"/>
      <c r="B16" s="39"/>
      <c r="C16" s="39"/>
      <c r="D16" s="39"/>
      <c r="E16" s="97"/>
      <c r="F16" s="39"/>
      <c r="G16" s="39"/>
      <c r="H16" s="40"/>
    </row>
    <row r="17" spans="1:8" x14ac:dyDescent="0.35">
      <c r="A17" s="38"/>
      <c r="B17" s="39"/>
      <c r="C17" s="39"/>
      <c r="D17" s="39"/>
      <c r="E17" s="97"/>
      <c r="F17" s="39"/>
      <c r="G17" s="39"/>
      <c r="H17" s="40"/>
    </row>
    <row r="18" spans="1:8" x14ac:dyDescent="0.35">
      <c r="A18" s="38"/>
      <c r="B18" s="39"/>
      <c r="C18" s="39"/>
      <c r="D18" s="39"/>
      <c r="E18" s="97"/>
      <c r="F18" s="39"/>
      <c r="G18" s="39"/>
      <c r="H18" s="40"/>
    </row>
    <row r="19" spans="1:8" x14ac:dyDescent="0.35">
      <c r="A19" s="38"/>
      <c r="B19" s="39"/>
      <c r="C19" s="39"/>
      <c r="D19" s="39"/>
      <c r="E19" s="97"/>
      <c r="F19" s="39"/>
      <c r="G19" s="39"/>
      <c r="H19" s="40"/>
    </row>
    <row r="20" spans="1:8" x14ac:dyDescent="0.35">
      <c r="A20" s="200" t="str">
        <f>IF(C76&lt;=25%,B95,IF(AND(C76&gt;25%,C76&lt;=50%),B96,IF(AND(C76&gt;50%,C76&lt;=75%),B97,IF(C76&gt;75%,B98))))</f>
        <v>La sensibilisation est essentielle. Contactez-nous pour des conseils utiles.</v>
      </c>
      <c r="B20" s="201"/>
      <c r="C20" s="201"/>
      <c r="D20" s="201"/>
      <c r="E20" s="202" t="str">
        <f>B101</f>
        <v>Le bon message, c'est celui qui est diffusé au bon endroit et au bon moment !</v>
      </c>
      <c r="F20" s="201"/>
      <c r="G20" s="201"/>
      <c r="H20" s="203"/>
    </row>
    <row r="21" spans="1:8" x14ac:dyDescent="0.35">
      <c r="A21" s="105"/>
      <c r="B21" s="39"/>
      <c r="C21" s="39"/>
      <c r="D21" s="39"/>
      <c r="E21" s="106"/>
      <c r="F21" s="39"/>
      <c r="G21" s="39"/>
      <c r="H21" s="40"/>
    </row>
    <row r="22" spans="1:8" x14ac:dyDescent="0.35">
      <c r="A22" s="38"/>
      <c r="B22" s="107"/>
      <c r="C22" s="107"/>
      <c r="D22" s="108"/>
      <c r="E22" s="107"/>
      <c r="F22" s="107"/>
      <c r="G22" s="107"/>
      <c r="H22" s="109"/>
    </row>
    <row r="23" spans="1:8" x14ac:dyDescent="0.35">
      <c r="A23" s="38"/>
      <c r="B23" s="39"/>
      <c r="C23" s="39"/>
      <c r="D23" s="110"/>
      <c r="E23" s="39"/>
      <c r="F23" s="39"/>
      <c r="G23" s="39"/>
      <c r="H23" s="40"/>
    </row>
    <row r="24" spans="1:8" x14ac:dyDescent="0.35">
      <c r="A24" s="38"/>
      <c r="B24" s="39"/>
      <c r="C24" s="39"/>
      <c r="D24" s="110"/>
      <c r="E24" s="39"/>
      <c r="F24" s="39"/>
      <c r="G24" s="39"/>
      <c r="H24" s="40"/>
    </row>
    <row r="25" spans="1:8" x14ac:dyDescent="0.35">
      <c r="A25" s="38"/>
      <c r="B25" s="39"/>
      <c r="C25" s="39"/>
      <c r="D25" s="110"/>
      <c r="E25" s="39"/>
      <c r="F25" s="39"/>
      <c r="G25" s="39"/>
      <c r="H25" s="40"/>
    </row>
    <row r="26" spans="1:8" x14ac:dyDescent="0.35">
      <c r="A26" s="38"/>
      <c r="B26" s="39"/>
      <c r="C26" s="39"/>
      <c r="D26" s="110"/>
      <c r="E26" s="39"/>
      <c r="F26" s="39"/>
      <c r="G26" s="39"/>
      <c r="H26" s="40"/>
    </row>
    <row r="27" spans="1:8" x14ac:dyDescent="0.35">
      <c r="A27" s="38"/>
      <c r="B27" s="39"/>
      <c r="C27" s="39"/>
      <c r="D27" s="110"/>
      <c r="E27" s="39"/>
      <c r="F27" s="39"/>
      <c r="G27" s="39"/>
      <c r="H27" s="40"/>
    </row>
    <row r="28" spans="1:8" x14ac:dyDescent="0.35">
      <c r="A28" s="38"/>
      <c r="B28" s="39"/>
      <c r="C28" s="39"/>
      <c r="D28" s="110"/>
      <c r="E28" s="39"/>
      <c r="F28" s="39"/>
      <c r="G28" s="39"/>
      <c r="H28" s="40"/>
    </row>
    <row r="29" spans="1:8" x14ac:dyDescent="0.35">
      <c r="A29" s="38"/>
      <c r="B29" s="39"/>
      <c r="C29" s="39"/>
      <c r="D29" s="110"/>
      <c r="E29" s="39"/>
      <c r="F29" s="39"/>
      <c r="G29" s="39"/>
      <c r="H29" s="40"/>
    </row>
    <row r="30" spans="1:8" ht="15.5" x14ac:dyDescent="0.35">
      <c r="A30" s="98"/>
      <c r="B30" s="99"/>
      <c r="C30" s="99"/>
      <c r="D30" s="111"/>
      <c r="E30" s="99"/>
      <c r="F30" s="99"/>
      <c r="G30" s="99"/>
      <c r="H30" s="40"/>
    </row>
    <row r="31" spans="1:8" x14ac:dyDescent="0.35">
      <c r="A31" s="38"/>
      <c r="B31" s="101"/>
      <c r="C31" s="101"/>
      <c r="D31" s="112"/>
      <c r="E31" s="101"/>
      <c r="F31" s="101"/>
      <c r="G31" s="101"/>
      <c r="H31" s="40"/>
    </row>
    <row r="32" spans="1:8" x14ac:dyDescent="0.35">
      <c r="A32" s="38"/>
      <c r="B32" s="113"/>
      <c r="C32" s="113"/>
      <c r="D32" s="114"/>
      <c r="E32" s="113"/>
      <c r="F32" s="113"/>
      <c r="G32" s="113"/>
      <c r="H32" s="40"/>
    </row>
    <row r="33" spans="1:8" x14ac:dyDescent="0.35">
      <c r="A33" s="38"/>
      <c r="B33" s="39"/>
      <c r="C33" s="39"/>
      <c r="D33" s="110"/>
      <c r="E33" s="39"/>
      <c r="F33" s="39"/>
      <c r="G33" s="39"/>
      <c r="H33" s="40"/>
    </row>
    <row r="34" spans="1:8" ht="15.5" x14ac:dyDescent="0.35">
      <c r="A34" s="98"/>
      <c r="B34" s="99"/>
      <c r="C34" s="99"/>
      <c r="D34" s="111"/>
      <c r="E34" s="99"/>
      <c r="F34" s="99"/>
      <c r="G34" s="99"/>
      <c r="H34" s="40"/>
    </row>
    <row r="35" spans="1:8" x14ac:dyDescent="0.35">
      <c r="A35" s="38"/>
      <c r="B35" s="101"/>
      <c r="C35" s="101"/>
      <c r="D35" s="112"/>
      <c r="E35" s="101"/>
      <c r="F35" s="101"/>
      <c r="G35" s="101"/>
      <c r="H35" s="40"/>
    </row>
    <row r="36" spans="1:8" x14ac:dyDescent="0.35">
      <c r="A36" s="38"/>
      <c r="B36" s="115"/>
      <c r="C36" s="115"/>
      <c r="D36" s="116"/>
      <c r="E36" s="115"/>
      <c r="F36" s="115"/>
      <c r="G36" s="115"/>
      <c r="H36" s="40"/>
    </row>
    <row r="37" spans="1:8" x14ac:dyDescent="0.35">
      <c r="A37" s="38"/>
      <c r="B37" s="115"/>
      <c r="C37" s="115"/>
      <c r="D37" s="116"/>
      <c r="E37" s="115"/>
      <c r="F37" s="115"/>
      <c r="G37" s="115"/>
      <c r="H37" s="40"/>
    </row>
    <row r="38" spans="1:8" x14ac:dyDescent="0.35">
      <c r="A38" s="38"/>
      <c r="B38" s="115"/>
      <c r="C38" s="115"/>
      <c r="D38" s="116"/>
      <c r="E38" s="115"/>
      <c r="F38" s="115"/>
      <c r="G38" s="115"/>
      <c r="H38" s="40"/>
    </row>
    <row r="39" spans="1:8" ht="47" customHeight="1" x14ac:dyDescent="0.35">
      <c r="A39" s="206" t="str">
        <f>IF(D78&lt;=25%,B104,IF(AND(D78&gt;25%,D78&lt;=50%),B105,IF(AND(D78&gt;50%,D78&lt;=75%),B106,IF(D78&gt;75%,B107))))</f>
        <v>Excellent ! Avec un objectif clair et partagé, la réussite est proche.</v>
      </c>
      <c r="B39" s="207"/>
      <c r="C39" s="207"/>
      <c r="D39" s="208"/>
      <c r="E39" s="204" t="str">
        <f>IF(C90&lt;=50%,B116,IF(AND(C90&gt;50%,C90&lt;=100%),B117,IF(AND(C90&gt;100%,C90&lt;=150%),B118,IF(C90&gt;150%,B119))))</f>
        <v>Accordez plus d'importance à l'écoute du personnel. Celui-ci est plein de ressources et connaît souvent les petits détails utiles du fonctionnement de l'entreprise.</v>
      </c>
      <c r="F39" s="204"/>
      <c r="G39" s="204"/>
      <c r="H39" s="205"/>
    </row>
    <row r="40" spans="1:8" x14ac:dyDescent="0.35">
      <c r="A40" s="200" t="str">
        <f>IF(D81&lt;=25%,B110,IF(AND(D81&gt;25%,D81&lt;=50%),B111,IF(AND(D81&gt;50%,D81&lt;=75%),B112,IF(D81&gt;75%,B113))))</f>
        <v>L'ensemble des acteurs doit être impliqué.</v>
      </c>
      <c r="B40" s="201"/>
      <c r="C40" s="201"/>
      <c r="D40" s="209"/>
      <c r="E40" s="115"/>
      <c r="F40" s="115"/>
      <c r="G40" s="115"/>
      <c r="H40" s="40"/>
    </row>
    <row r="41" spans="1:8" ht="15" thickBot="1" x14ac:dyDescent="0.4">
      <c r="A41" s="45"/>
      <c r="B41" s="117"/>
      <c r="C41" s="117"/>
      <c r="D41" s="118"/>
      <c r="E41" s="117"/>
      <c r="F41" s="117"/>
      <c r="G41" s="117"/>
      <c r="H41" s="48"/>
    </row>
    <row r="42" spans="1:8" ht="15" thickBot="1" x14ac:dyDescent="0.4"/>
    <row r="43" spans="1:8" ht="18.5" x14ac:dyDescent="0.45">
      <c r="A43" s="75"/>
      <c r="B43" s="76" t="s">
        <v>167</v>
      </c>
      <c r="C43" s="76"/>
      <c r="D43" s="76"/>
      <c r="E43" s="76"/>
      <c r="F43" s="76"/>
      <c r="G43" s="76"/>
      <c r="H43" s="77"/>
    </row>
    <row r="44" spans="1:8" x14ac:dyDescent="0.35">
      <c r="A44" s="213" t="s">
        <v>248</v>
      </c>
      <c r="B44" s="214"/>
      <c r="C44" s="214"/>
      <c r="D44" s="214"/>
      <c r="E44" s="214"/>
      <c r="F44" s="214"/>
      <c r="G44" s="214"/>
      <c r="H44" s="215"/>
    </row>
    <row r="45" spans="1:8" x14ac:dyDescent="0.35">
      <c r="A45" s="213" t="s">
        <v>270</v>
      </c>
      <c r="B45" s="214"/>
      <c r="C45" s="214"/>
      <c r="D45" s="214"/>
      <c r="E45" s="214"/>
      <c r="F45" s="214"/>
      <c r="G45" s="214"/>
      <c r="H45" s="215"/>
    </row>
    <row r="46" spans="1:8" x14ac:dyDescent="0.35">
      <c r="A46" s="213" t="s">
        <v>216</v>
      </c>
      <c r="B46" s="214"/>
      <c r="C46" s="214"/>
      <c r="D46" s="214"/>
      <c r="E46" s="214"/>
      <c r="F46" s="214"/>
      <c r="G46" s="214"/>
      <c r="H46" s="215"/>
    </row>
    <row r="47" spans="1:8" x14ac:dyDescent="0.35">
      <c r="A47" s="213" t="s">
        <v>217</v>
      </c>
      <c r="B47" s="214"/>
      <c r="C47" s="214"/>
      <c r="D47" s="214"/>
      <c r="E47" s="214"/>
      <c r="F47" s="214"/>
      <c r="G47" s="214"/>
      <c r="H47" s="215"/>
    </row>
    <row r="48" spans="1:8" x14ac:dyDescent="0.35">
      <c r="B48" s="39"/>
      <c r="C48" s="39"/>
      <c r="D48" s="39"/>
      <c r="E48" s="39"/>
      <c r="F48" s="39"/>
      <c r="G48" s="39"/>
      <c r="H48" s="78"/>
    </row>
    <row r="49" spans="1:9" ht="47" customHeight="1" x14ac:dyDescent="0.35">
      <c r="A49" s="210" t="s">
        <v>218</v>
      </c>
      <c r="B49" s="211"/>
      <c r="C49" s="211"/>
      <c r="D49" s="211"/>
      <c r="E49" s="211"/>
      <c r="F49" s="211"/>
      <c r="G49" s="211"/>
      <c r="H49" s="212"/>
    </row>
    <row r="50" spans="1:9" ht="15" thickBot="1" x14ac:dyDescent="0.4">
      <c r="A50" s="79"/>
      <c r="B50" s="80"/>
      <c r="C50" s="80"/>
      <c r="D50" s="80"/>
      <c r="E50" s="80"/>
      <c r="F50" s="80"/>
      <c r="G50" s="80"/>
      <c r="H50" s="81"/>
    </row>
    <row r="52" spans="1:9" x14ac:dyDescent="0.35">
      <c r="I52" s="49"/>
    </row>
    <row r="53" spans="1:9" x14ac:dyDescent="0.35">
      <c r="I53" s="49"/>
    </row>
    <row r="54" spans="1:9" x14ac:dyDescent="0.35">
      <c r="I54" s="49"/>
    </row>
    <row r="55" spans="1:9" x14ac:dyDescent="0.35">
      <c r="I55" s="49"/>
    </row>
    <row r="56" spans="1:9" hidden="1" x14ac:dyDescent="0.35">
      <c r="A56" s="127"/>
      <c r="B56" s="128" t="s">
        <v>225</v>
      </c>
      <c r="C56" s="129"/>
      <c r="D56" s="130"/>
      <c r="E56" s="127"/>
      <c r="F56" s="127"/>
      <c r="G56" s="127"/>
      <c r="H56" s="127"/>
    </row>
    <row r="57" spans="1:9" hidden="1" x14ac:dyDescent="0.35">
      <c r="A57" s="160" t="s">
        <v>239</v>
      </c>
      <c r="B57" s="160" t="s">
        <v>238</v>
      </c>
      <c r="C57" s="160" t="str">
        <f>_xlfn.IFS(C76&lt;=25%,B95,AND(C76&gt;25%,C76&lt;=50%),B96,AND(C76&gt;50%,C76&lt;=75%),B97,C76&gt;75%,B98)</f>
        <v>La sensibilisation est essentielle. Contactez-nous pour des conseils utiles.</v>
      </c>
      <c r="D57" s="155"/>
      <c r="E57" s="154"/>
      <c r="F57" s="154"/>
      <c r="G57" s="154"/>
      <c r="H57" s="154"/>
    </row>
    <row r="58" spans="1:9" hidden="1" x14ac:dyDescent="0.35">
      <c r="A58" s="160" t="s">
        <v>240</v>
      </c>
      <c r="B58" s="160" t="s">
        <v>242</v>
      </c>
      <c r="C58" s="160" t="str">
        <f>_xlfn.IFS(D78&lt;=25%,B104,AND(D78&gt;25%,D78&lt;=50%),B105,AND(D78&gt;50%,D78&lt;=75%),B106,D78&gt;75%,B107)</f>
        <v>Excellent ! Avec un objectif clair et partagé, la réussite est proche.</v>
      </c>
      <c r="D58" s="155"/>
      <c r="E58" s="154"/>
      <c r="F58" s="154"/>
      <c r="G58" s="154"/>
      <c r="H58" s="154"/>
    </row>
    <row r="59" spans="1:9" hidden="1" x14ac:dyDescent="0.35">
      <c r="A59" s="160" t="s">
        <v>241</v>
      </c>
      <c r="B59" s="160" t="s">
        <v>242</v>
      </c>
      <c r="C59" s="160" t="str">
        <f>_xlfn.IFS(D81&lt;=25%,B110,AND(D81&gt;25%,D81&lt;=50%),B111,AND(D81&gt;50%,D81&lt;=75%),B112,D81&gt;75%,B113)</f>
        <v>L'ensemble des acteurs doit être impliqué.</v>
      </c>
      <c r="D59" s="155"/>
      <c r="E59" s="154"/>
      <c r="F59" s="154"/>
      <c r="G59" s="154"/>
      <c r="H59" s="154"/>
    </row>
    <row r="60" spans="1:9" hidden="1" x14ac:dyDescent="0.35">
      <c r="A60" s="160" t="s">
        <v>240</v>
      </c>
      <c r="B60" s="160" t="s">
        <v>243</v>
      </c>
      <c r="C60" s="160" t="str">
        <f>_xlfn.IFS(C90&lt;=50%,B116,AND(C90&gt;50%,C90&lt;=100%),B117,AND(C90&gt;100%,C90&lt;=150%),B118,C90&gt;150%,B119)</f>
        <v>Accordez plus d'importance à l'écoute du personnel. Celui-ci est plein de ressources et connaît souvent les petits détails utiles du fonctionnement de l'entreprise.</v>
      </c>
      <c r="D60" s="155"/>
      <c r="E60" s="154"/>
      <c r="F60" s="154"/>
      <c r="G60" s="154"/>
      <c r="H60" s="154"/>
    </row>
    <row r="61" spans="1:9" hidden="1" x14ac:dyDescent="0.35">
      <c r="A61" s="127"/>
      <c r="B61" s="128" t="s">
        <v>226</v>
      </c>
      <c r="C61" s="130"/>
      <c r="D61" s="130"/>
      <c r="E61" s="127"/>
      <c r="F61" s="127"/>
      <c r="G61" s="127"/>
      <c r="H61" s="127"/>
    </row>
    <row r="62" spans="1:9" hidden="1" x14ac:dyDescent="0.35">
      <c r="A62" s="161" t="s">
        <v>239</v>
      </c>
      <c r="B62" s="161" t="s">
        <v>238</v>
      </c>
      <c r="C62" s="161" t="str">
        <f>IF(C76&lt;=25%,B95,IF(AND(C76&gt;25%,C76&lt;=50%),B96,IF(AND(C76&gt;50%,C76&lt;=75%),B97,IF(C76&gt;75%,B98))))</f>
        <v>La sensibilisation est essentielle. Contactez-nous pour des conseils utiles.</v>
      </c>
      <c r="D62" s="158"/>
      <c r="E62" s="158"/>
      <c r="F62" s="158"/>
      <c r="G62" s="158"/>
      <c r="H62" s="158"/>
    </row>
    <row r="63" spans="1:9" hidden="1" x14ac:dyDescent="0.35">
      <c r="A63" s="161" t="s">
        <v>240</v>
      </c>
      <c r="B63" s="161" t="s">
        <v>242</v>
      </c>
      <c r="C63" s="161" t="str">
        <f>IF(D78&lt;=25%,B104,IF(AND(D78&gt;25%,D78&lt;=50%),B105,IF(AND(D78&gt;50%,D78&lt;=75%),B106,IF(D78&gt;75%,B107))))</f>
        <v>Excellent ! Avec un objectif clair et partagé, la réussite est proche.</v>
      </c>
      <c r="D63" s="158"/>
      <c r="E63" s="158"/>
      <c r="F63" s="158"/>
      <c r="G63" s="158"/>
      <c r="H63" s="158"/>
    </row>
    <row r="64" spans="1:9" hidden="1" x14ac:dyDescent="0.35">
      <c r="A64" s="161" t="s">
        <v>241</v>
      </c>
      <c r="B64" s="161" t="s">
        <v>242</v>
      </c>
      <c r="C64" s="161" t="str">
        <f>IF(D81&lt;=25%,B110,IF(AND(D81&gt;25%,D81&lt;=50%),B111,IF(AND(D81&gt;50%,D81&lt;=75%),B112,IF(D81&gt;75%,B113))))</f>
        <v>L'ensemble des acteurs doit être impliqué.</v>
      </c>
      <c r="D64" s="158"/>
      <c r="E64" s="158"/>
      <c r="F64" s="158"/>
      <c r="G64" s="158"/>
      <c r="H64" s="158"/>
    </row>
    <row r="65" spans="1:8" hidden="1" x14ac:dyDescent="0.35">
      <c r="A65" s="161" t="s">
        <v>240</v>
      </c>
      <c r="B65" s="161" t="s">
        <v>243</v>
      </c>
      <c r="C65" s="161" t="str">
        <f>IF(C90&lt;=50%,B116,IF(AND(C90&gt;50%,C90&lt;=100%),B117,IF(AND(C90&gt;100%,C90&lt;=150%),B118,IF(C90&gt;150%,B119))))</f>
        <v>Accordez plus d'importance à l'écoute du personnel. Celui-ci est plein de ressources et connaît souvent les petits détails utiles du fonctionnement de l'entreprise.</v>
      </c>
      <c r="D65" s="158"/>
      <c r="E65" s="158"/>
      <c r="F65" s="158"/>
      <c r="G65" s="158"/>
      <c r="H65" s="158"/>
    </row>
    <row r="66" spans="1:8" hidden="1" x14ac:dyDescent="0.35"/>
    <row r="67" spans="1:8" hidden="1" x14ac:dyDescent="0.35"/>
    <row r="68" spans="1:8" hidden="1" x14ac:dyDescent="0.35"/>
    <row r="69" spans="1:8" hidden="1" x14ac:dyDescent="0.35"/>
    <row r="70" spans="1:8" hidden="1" x14ac:dyDescent="0.35">
      <c r="A70" s="162" t="s">
        <v>168</v>
      </c>
      <c r="B70" s="163"/>
      <c r="C70" s="164" t="s">
        <v>8</v>
      </c>
    </row>
    <row r="71" spans="1:8" hidden="1" x14ac:dyDescent="0.35">
      <c r="B71" s="2" t="s">
        <v>169</v>
      </c>
      <c r="C71" s="82">
        <f>'1. Objectif'!D19/'1. Objectif'!D21</f>
        <v>0</v>
      </c>
    </row>
    <row r="72" spans="1:8" hidden="1" x14ac:dyDescent="0.35">
      <c r="B72" s="2" t="s">
        <v>170</v>
      </c>
      <c r="C72" s="82">
        <f>'2. Ressources'!D19/'2. Ressources'!D21</f>
        <v>0</v>
      </c>
    </row>
    <row r="73" spans="1:8" hidden="1" x14ac:dyDescent="0.35">
      <c r="B73" s="2" t="s">
        <v>171</v>
      </c>
      <c r="C73" s="82">
        <f>'3, Circulation de l''information'!E23/'3, Circulation de l''information'!E25</f>
        <v>0</v>
      </c>
    </row>
    <row r="74" spans="1:8" hidden="1" x14ac:dyDescent="0.35">
      <c r="B74" s="2" t="s">
        <v>172</v>
      </c>
      <c r="C74" s="82">
        <f>'4. Implication du personnel'!D22/'4. Implication du personnel'!D24</f>
        <v>0</v>
      </c>
    </row>
    <row r="75" spans="1:8" hidden="1" x14ac:dyDescent="0.35">
      <c r="B75" s="2" t="s">
        <v>173</v>
      </c>
      <c r="C75" s="82">
        <f>'5. Répétition de l''information'!D20/'5. Répétition de l''information'!D22</f>
        <v>0</v>
      </c>
    </row>
    <row r="76" spans="1:8" hidden="1" x14ac:dyDescent="0.35">
      <c r="A76" s="165"/>
      <c r="B76" s="166" t="s">
        <v>174</v>
      </c>
      <c r="C76" s="167">
        <f>AVERAGE(C71:C75)</f>
        <v>0</v>
      </c>
    </row>
    <row r="77" spans="1:8" hidden="1" x14ac:dyDescent="0.35"/>
    <row r="78" spans="1:8" hidden="1" x14ac:dyDescent="0.35">
      <c r="A78" s="162" t="s">
        <v>175</v>
      </c>
      <c r="B78" s="163"/>
      <c r="C78" s="164" t="s">
        <v>8</v>
      </c>
      <c r="D78" s="164" t="s">
        <v>176</v>
      </c>
    </row>
    <row r="79" spans="1:8" hidden="1" x14ac:dyDescent="0.35">
      <c r="A79" s="83" t="s">
        <v>181</v>
      </c>
      <c r="B79" s="2" t="s">
        <v>21</v>
      </c>
      <c r="C79" s="82">
        <f>'1. Objectif'!D23/10</f>
        <v>0</v>
      </c>
      <c r="D79" s="199">
        <f>AVERAGE(C79:C80)</f>
        <v>0</v>
      </c>
    </row>
    <row r="80" spans="1:8" hidden="1" x14ac:dyDescent="0.35">
      <c r="A80" s="84" t="s">
        <v>181</v>
      </c>
      <c r="B80" s="85" t="s">
        <v>20</v>
      </c>
      <c r="C80" s="86">
        <f>'1. Objectif'!D24/20</f>
        <v>0</v>
      </c>
      <c r="D80" s="197"/>
    </row>
    <row r="81" spans="1:5" hidden="1" x14ac:dyDescent="0.35">
      <c r="A81" s="87" t="s">
        <v>182</v>
      </c>
      <c r="B81" s="88" t="s">
        <v>56</v>
      </c>
      <c r="C81" s="89">
        <f>SUM('2. Ressources'!D7:E11)/27</f>
        <v>0</v>
      </c>
      <c r="D81" s="196">
        <f>AVERAGE(C81:C82)</f>
        <v>0</v>
      </c>
    </row>
    <row r="82" spans="1:5" hidden="1" x14ac:dyDescent="0.35">
      <c r="A82" s="84" t="s">
        <v>182</v>
      </c>
      <c r="B82" s="85" t="s">
        <v>55</v>
      </c>
      <c r="C82" s="86">
        <f>'2. Ressources'!D23/7</f>
        <v>0</v>
      </c>
      <c r="D82" s="197"/>
    </row>
    <row r="83" spans="1:5" hidden="1" x14ac:dyDescent="0.35">
      <c r="A83" s="87" t="s">
        <v>184</v>
      </c>
      <c r="B83" s="88" t="s">
        <v>142</v>
      </c>
      <c r="C83" s="89">
        <f>'3, Circulation de l''information'!E28/25</f>
        <v>0</v>
      </c>
      <c r="D83" s="196">
        <f>AVERAGE(C83:C86)</f>
        <v>0</v>
      </c>
    </row>
    <row r="84" spans="1:5" hidden="1" x14ac:dyDescent="0.35">
      <c r="A84" s="83" t="s">
        <v>184</v>
      </c>
      <c r="B84" s="2" t="s">
        <v>179</v>
      </c>
      <c r="C84" s="82">
        <f>'3, Circulation de l''information'!E27/35</f>
        <v>0</v>
      </c>
      <c r="D84" s="198"/>
    </row>
    <row r="85" spans="1:5" hidden="1" x14ac:dyDescent="0.35">
      <c r="A85" s="83" t="s">
        <v>183</v>
      </c>
      <c r="B85" s="2" t="s">
        <v>177</v>
      </c>
      <c r="C85" s="82">
        <f>('5. Répétition de l''information'!D10+'5. Répétition de l''information'!D14)/20</f>
        <v>0</v>
      </c>
      <c r="D85" s="198"/>
    </row>
    <row r="86" spans="1:5" hidden="1" x14ac:dyDescent="0.35">
      <c r="A86" s="84" t="s">
        <v>183</v>
      </c>
      <c r="B86" s="85" t="s">
        <v>178</v>
      </c>
      <c r="C86" s="86">
        <f>('5. Répétition de l''information'!D6+'5. Répétition de l''information'!D18)/10</f>
        <v>0</v>
      </c>
      <c r="D86" s="197"/>
    </row>
    <row r="87" spans="1:5" hidden="1" x14ac:dyDescent="0.35">
      <c r="A87" s="83" t="s">
        <v>185</v>
      </c>
      <c r="B87" s="2" t="s">
        <v>81</v>
      </c>
      <c r="C87" s="82">
        <f>'4. Implication du personnel'!D26/20</f>
        <v>0</v>
      </c>
      <c r="D87" s="199">
        <f>AVERAGE(C87:C89)</f>
        <v>0</v>
      </c>
    </row>
    <row r="88" spans="1:5" hidden="1" x14ac:dyDescent="0.35">
      <c r="A88" s="83" t="s">
        <v>185</v>
      </c>
      <c r="B88" s="2" t="s">
        <v>261</v>
      </c>
      <c r="C88" s="168"/>
      <c r="D88" s="199"/>
    </row>
    <row r="89" spans="1:5" hidden="1" x14ac:dyDescent="0.35">
      <c r="A89" s="84" t="s">
        <v>185</v>
      </c>
      <c r="B89" s="85" t="s">
        <v>82</v>
      </c>
      <c r="C89" s="86">
        <f>'4. Implication du personnel'!D28/10</f>
        <v>0</v>
      </c>
      <c r="D89" s="197"/>
    </row>
    <row r="90" spans="1:5" hidden="1" x14ac:dyDescent="0.35">
      <c r="A90" s="90"/>
      <c r="B90" s="91" t="s">
        <v>180</v>
      </c>
      <c r="C90" s="92">
        <f>200%-(C87+C89)</f>
        <v>2</v>
      </c>
      <c r="D90" s="91"/>
    </row>
    <row r="91" spans="1:5" hidden="1" x14ac:dyDescent="0.35"/>
    <row r="92" spans="1:5" hidden="1" x14ac:dyDescent="0.35"/>
    <row r="93" spans="1:5" hidden="1" x14ac:dyDescent="0.35">
      <c r="A93" s="131"/>
      <c r="B93" s="132" t="s">
        <v>186</v>
      </c>
      <c r="C93" s="131"/>
      <c r="D93" s="131"/>
      <c r="E93" s="131"/>
    </row>
    <row r="94" spans="1:5" hidden="1" x14ac:dyDescent="0.35">
      <c r="A94" s="50" t="s">
        <v>181</v>
      </c>
      <c r="B94" s="2" t="s">
        <v>188</v>
      </c>
    </row>
    <row r="95" spans="1:5" hidden="1" x14ac:dyDescent="0.35">
      <c r="A95" s="27" t="s">
        <v>203</v>
      </c>
      <c r="B95" s="2" t="s">
        <v>245</v>
      </c>
    </row>
    <row r="96" spans="1:5" hidden="1" x14ac:dyDescent="0.35">
      <c r="A96" s="51" t="s">
        <v>187</v>
      </c>
      <c r="B96" s="2" t="s">
        <v>199</v>
      </c>
    </row>
    <row r="97" spans="1:2" hidden="1" x14ac:dyDescent="0.35">
      <c r="A97" s="27" t="s">
        <v>246</v>
      </c>
      <c r="B97" s="2" t="s">
        <v>244</v>
      </c>
    </row>
    <row r="98" spans="1:2" hidden="1" x14ac:dyDescent="0.35">
      <c r="A98" s="52" t="s">
        <v>204</v>
      </c>
      <c r="B98" s="2" t="s">
        <v>189</v>
      </c>
    </row>
    <row r="99" spans="1:2" hidden="1" x14ac:dyDescent="0.35"/>
    <row r="100" spans="1:2" hidden="1" x14ac:dyDescent="0.35">
      <c r="A100" s="50" t="s">
        <v>182</v>
      </c>
      <c r="B100" s="2" t="s">
        <v>200</v>
      </c>
    </row>
    <row r="101" spans="1:2" hidden="1" x14ac:dyDescent="0.35">
      <c r="B101" s="2" t="s">
        <v>190</v>
      </c>
    </row>
    <row r="102" spans="1:2" hidden="1" x14ac:dyDescent="0.35"/>
    <row r="103" spans="1:2" hidden="1" x14ac:dyDescent="0.35">
      <c r="A103" s="50" t="s">
        <v>209</v>
      </c>
      <c r="B103" s="2" t="s">
        <v>202</v>
      </c>
    </row>
    <row r="104" spans="1:2" hidden="1" x14ac:dyDescent="0.35">
      <c r="A104" s="27" t="s">
        <v>203</v>
      </c>
      <c r="B104" s="2" t="s">
        <v>205</v>
      </c>
    </row>
    <row r="105" spans="1:2" hidden="1" x14ac:dyDescent="0.35">
      <c r="A105" s="51" t="s">
        <v>187</v>
      </c>
      <c r="B105" s="2" t="s">
        <v>206</v>
      </c>
    </row>
    <row r="106" spans="1:2" hidden="1" x14ac:dyDescent="0.35">
      <c r="A106" s="51" t="s">
        <v>247</v>
      </c>
      <c r="B106" s="2" t="s">
        <v>207</v>
      </c>
    </row>
    <row r="107" spans="1:2" hidden="1" x14ac:dyDescent="0.35">
      <c r="A107" s="27" t="s">
        <v>204</v>
      </c>
      <c r="B107" s="2" t="s">
        <v>208</v>
      </c>
    </row>
    <row r="108" spans="1:2" hidden="1" x14ac:dyDescent="0.35"/>
    <row r="109" spans="1:2" hidden="1" x14ac:dyDescent="0.35">
      <c r="A109" s="50" t="s">
        <v>210</v>
      </c>
      <c r="B109" s="2" t="s">
        <v>211</v>
      </c>
    </row>
    <row r="110" spans="1:2" hidden="1" x14ac:dyDescent="0.35">
      <c r="A110" s="27" t="s">
        <v>203</v>
      </c>
      <c r="B110" s="2" t="s">
        <v>212</v>
      </c>
    </row>
    <row r="111" spans="1:2" hidden="1" x14ac:dyDescent="0.35">
      <c r="A111" s="51" t="s">
        <v>187</v>
      </c>
      <c r="B111" s="2" t="s">
        <v>213</v>
      </c>
    </row>
    <row r="112" spans="1:2" hidden="1" x14ac:dyDescent="0.35">
      <c r="A112" s="51" t="s">
        <v>247</v>
      </c>
      <c r="B112" s="2" t="s">
        <v>214</v>
      </c>
    </row>
    <row r="113" spans="1:2" hidden="1" x14ac:dyDescent="0.35">
      <c r="A113" s="27" t="s">
        <v>204</v>
      </c>
      <c r="B113" s="2" t="s">
        <v>215</v>
      </c>
    </row>
    <row r="114" spans="1:2" hidden="1" x14ac:dyDescent="0.35"/>
    <row r="115" spans="1:2" hidden="1" x14ac:dyDescent="0.35">
      <c r="A115" s="50" t="s">
        <v>185</v>
      </c>
      <c r="B115" s="2" t="s">
        <v>201</v>
      </c>
    </row>
    <row r="116" spans="1:2" hidden="1" x14ac:dyDescent="0.35">
      <c r="A116" s="27" t="s">
        <v>191</v>
      </c>
      <c r="B116" s="2" t="s">
        <v>196</v>
      </c>
    </row>
    <row r="117" spans="1:2" hidden="1" x14ac:dyDescent="0.35">
      <c r="A117" s="72" t="s">
        <v>193</v>
      </c>
      <c r="B117" s="2" t="s">
        <v>195</v>
      </c>
    </row>
    <row r="118" spans="1:2" hidden="1" x14ac:dyDescent="0.35">
      <c r="A118" s="72" t="s">
        <v>192</v>
      </c>
      <c r="B118" s="2" t="s">
        <v>197</v>
      </c>
    </row>
    <row r="119" spans="1:2" hidden="1" x14ac:dyDescent="0.35">
      <c r="A119" s="27" t="s">
        <v>194</v>
      </c>
      <c r="B119" s="2" t="s">
        <v>198</v>
      </c>
    </row>
  </sheetData>
  <sheetProtection algorithmName="SHA-512" hashValue="hD+HWQOMc1NhjYspyYAI0DrSRpCAPGBmqvcRYIxvUJQ0sCDe/SY2u+Qnvd31M1Aw0v9aynCFgWtMOVO8oCZYMw==" saltValue="Cq3Ok+mOMz4WJdEF8W1Y3g==" spinCount="100000" sheet="1" objects="1" scenarios="1" selectLockedCells="1"/>
  <mergeCells count="16">
    <mergeCell ref="B1:G1"/>
    <mergeCell ref="B2:G2"/>
    <mergeCell ref="D81:D82"/>
    <mergeCell ref="D83:D86"/>
    <mergeCell ref="D87:D89"/>
    <mergeCell ref="A20:D20"/>
    <mergeCell ref="E20:H20"/>
    <mergeCell ref="E39:H39"/>
    <mergeCell ref="D79:D80"/>
    <mergeCell ref="A39:D39"/>
    <mergeCell ref="A40:D40"/>
    <mergeCell ref="A49:H49"/>
    <mergeCell ref="A44:H44"/>
    <mergeCell ref="A45:H45"/>
    <mergeCell ref="A46:H46"/>
    <mergeCell ref="A47:H47"/>
  </mergeCells>
  <printOptions horizontalCentered="1"/>
  <pageMargins left="0.51181102362204722" right="0.51181102362204722" top="0.55118110236220474" bottom="0.55118110236220474" header="0.31496062992125984" footer="0.31496062992125984"/>
  <pageSetup paperSize="9" scale="61" orientation="landscape" r:id="rId1"/>
  <headerFooter>
    <oddFooter>&amp;C&amp;10Outil développé par la Cellule Environnement de l'UWE - Téléchargeable gratuitement sur www.environnement-entreprise.be</oddFooter>
  </headerFooter>
  <rowBreaks count="1" manualBreakCount="1">
    <brk id="41" max="7"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Consignes</vt:lpstr>
      <vt:lpstr>1. Objectif</vt:lpstr>
      <vt:lpstr>2. Ressources</vt:lpstr>
      <vt:lpstr>3, Circulation de l'information</vt:lpstr>
      <vt:lpstr>4. Implication du personnel</vt:lpstr>
      <vt:lpstr>5. Répétition de l'information</vt:lpstr>
      <vt:lpstr>Résultats</vt:lpstr>
      <vt:lpstr>'1. Objectif'!Zone_d_impression</vt:lpstr>
      <vt:lpstr>'2. Ressources'!Zone_d_impression</vt:lpstr>
      <vt:lpstr>'3, Circulation de l''information'!Zone_d_impression</vt:lpstr>
      <vt:lpstr>'4. Implication du personnel'!Zone_d_impression</vt:lpstr>
      <vt:lpstr>'5. Répétition de l''information'!Zone_d_impression</vt:lpstr>
      <vt:lpstr>Consignes!Zone_d_impression</vt:lpstr>
      <vt:lpstr>Résultats!Zone_d_impression</vt:lpstr>
    </vt:vector>
  </TitlesOfParts>
  <Company>UWE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dc:creator>
  <cp:lastModifiedBy>CAPPELLIN Olivier</cp:lastModifiedBy>
  <cp:lastPrinted>2013-03-13T10:34:13Z</cp:lastPrinted>
  <dcterms:created xsi:type="dcterms:W3CDTF">2013-03-07T08:56:46Z</dcterms:created>
  <dcterms:modified xsi:type="dcterms:W3CDTF">2025-02-05T13:46:15Z</dcterms:modified>
</cp:coreProperties>
</file>